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37D1070E-26C4-4488-A725-FE8EF374EE24}" xr6:coauthVersionLast="47" xr6:coauthVersionMax="47" xr10:uidLastSave="{00000000-0000-0000-0000-000000000000}"/>
  <workbookProtection workbookAlgorithmName="SHA-512" workbookHashValue="ckjnVf42C8S0WTBpKKZ46CS99XOqKSiQ+g84/XUu+/PcRFFuQNR6bhunOHF7q+X7W8ryyxhoUac6NXE/DMN5mQ==" workbookSaltValue="ld8r2xHq4fDV1atMO8G2SQ==" workbookSpinCount="100000" lockStructure="1"/>
  <bookViews>
    <workbookView xWindow="-110" yWindow="-110" windowWidth="19420" windowHeight="10300" xr2:uid="{00000000-000D-0000-FFFF-FFFF00000000}"/>
  </bookViews>
  <sheets>
    <sheet name="KlimaExpert" sheetId="7" r:id="rId1"/>
    <sheet name="DATI NEW" sheetId="6" state="hidden" r:id="rId2"/>
    <sheet name="ACCESSORI" sheetId="4" state="hidden" r:id="rId3"/>
    <sheet name="STRATIGRAFIE" sheetId="5" state="hidden" r:id="rId4"/>
  </sheets>
  <definedNames>
    <definedName name="Ade">TabellaAdesivoRasante[Adesivo]</definedName>
    <definedName name="AdeRasSenzaTasselli">#REF!</definedName>
    <definedName name="Air">#REF!</definedName>
    <definedName name="Air_img">STRATIGRAFIE!$B$2</definedName>
    <definedName name="Airplus">#REF!</definedName>
    <definedName name="Airplus_img">STRATIGRAFIE!$B$3</definedName>
    <definedName name="Airtech">#REF!</definedName>
    <definedName name="Airtech_img">STRATIGRAFIE!$B$4</definedName>
    <definedName name="ElencoPannelliSenzaTasselli">#REF!</definedName>
    <definedName name="FasciaIntonachino">FasciaColoreIntonachino[Fascia Intonachino]</definedName>
    <definedName name="FasciaIntonachinoSolar">FasciaColoreIntonachino3[Fascia Intonachino + Solar]</definedName>
    <definedName name="Fondo">TabellaFondo[Fondo]</definedName>
    <definedName name="img">INDIRECT(KlimaExpert!$D$10)</definedName>
    <definedName name="Intonachino">ElencoIntonachini[Elenco Intonachini]</definedName>
    <definedName name="Ltassello_1">LunghezzaPercussioneNylon[Lunghezza Percussione Nylon]</definedName>
    <definedName name="Ltassello_2">LunghezzaPercussioneAcciaioNylon[Lunghezza Percussione Acciaio/nylon]</definedName>
    <definedName name="Ltassello_3">LunghezzaAvvitabileAcciaio[Lunghezza Avvitabile Acciaio]</definedName>
    <definedName name="Ltassello_4">LunghezzaSGRPercussioneNylon[Lunghezza SGR Percussione Nylon]</definedName>
    <definedName name="Ltassello_5">LunghezzaSGRPercussioneAcciaioNylon[Lunghezza SGR Percussione Acciaio/nylon]</definedName>
    <definedName name="Numerotasselli">TabellaNumeroTasselli[Numero Tasselli]</definedName>
    <definedName name="Operaio">TabellaOperaio[Tipologia]</definedName>
    <definedName name="Pannello">ElencoPannelli[Elenco Pannelli]</definedName>
    <definedName name="Ras">TabellaAdesivoRasante6[Rasante]</definedName>
    <definedName name="Rete">TabellaReti[Rete]</definedName>
    <definedName name="Spannello_1">SpessoreAir[Spessore Air]</definedName>
    <definedName name="Spannello_2">SpessoreAirCont[Spessore Air (Cont.)]</definedName>
    <definedName name="Spannello_3">SpessoreAirIsole[Spessore Air (Isole)]</definedName>
    <definedName name="Spannello_4">SpessoreAirplus[Spessore Airplus]</definedName>
    <definedName name="Spannello_5">SpessoreAirtech[Spessore Airtech]</definedName>
    <definedName name="Tasselli">ElencoTasselli[Elenco Tasselli]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5" i="7" l="1"/>
  <c r="A42" i="7"/>
  <c r="A39" i="7"/>
  <c r="A36" i="7"/>
  <c r="A33" i="7"/>
  <c r="A30" i="7"/>
  <c r="H33" i="7"/>
  <c r="F33" i="7"/>
  <c r="F59" i="7" a="1"/>
  <c r="F59" i="7" s="1"/>
  <c r="H58" i="7" a="1"/>
  <c r="H58" i="7" s="1"/>
  <c r="H57" i="7"/>
  <c r="H56" i="7"/>
  <c r="H54" i="7" a="1"/>
  <c r="H54" i="7" s="1"/>
  <c r="F54" i="7"/>
  <c r="H53" i="7"/>
  <c r="I53" i="7" s="1"/>
  <c r="H51" i="7"/>
  <c r="A58" i="7"/>
  <c r="A57" i="7"/>
  <c r="A56" i="7"/>
  <c r="A54" i="7"/>
  <c r="A53" i="7"/>
  <c r="F9" i="7"/>
  <c r="B19" i="7"/>
  <c r="H45" i="7"/>
  <c r="H42" i="7"/>
  <c r="H39" i="7"/>
  <c r="H36" i="7"/>
  <c r="H30" i="7"/>
  <c r="I52" i="7" l="1"/>
  <c r="H65" i="7" l="1"/>
  <c r="F58" i="7"/>
  <c r="F64" i="7" s="1"/>
  <c r="F65" i="7" l="1"/>
  <c r="I66" i="7" l="1"/>
  <c r="I56" i="7"/>
  <c r="I57" i="7"/>
  <c r="I58" i="7"/>
  <c r="I51" i="7"/>
  <c r="I60" i="7" s="1"/>
  <c r="I54" i="7"/>
  <c r="A52" i="7"/>
  <c r="A51" i="7"/>
  <c r="I45" i="7"/>
  <c r="I39" i="7"/>
  <c r="I36" i="7"/>
  <c r="I33" i="7" l="1"/>
  <c r="I42" i="7"/>
  <c r="I30" i="7"/>
  <c r="I47" i="7" l="1"/>
  <c r="I71" i="7" s="1"/>
  <c r="I65" i="7" l="1"/>
  <c r="I68" i="7" s="1"/>
  <c r="D10" i="4"/>
  <c r="D9" i="4"/>
  <c r="D8" i="4"/>
  <c r="D7" i="4"/>
  <c r="D6" i="4"/>
  <c r="D5" i="4"/>
  <c r="I73" i="7" l="1"/>
  <c r="I75" i="7" l="1"/>
  <c r="F1" i="4" l="1"/>
  <c r="B12" i="4" s="1"/>
  <c r="I55" i="7" s="1"/>
</calcChain>
</file>

<file path=xl/sharedStrings.xml><?xml version="1.0" encoding="utf-8"?>
<sst xmlns="http://schemas.openxmlformats.org/spreadsheetml/2006/main" count="627" uniqueCount="174">
  <si>
    <t>DESCRIZIONE</t>
  </si>
  <si>
    <t>QUANTITA'</t>
  </si>
  <si>
    <t>PREZZO COMPLETO</t>
  </si>
  <si>
    <r>
      <t>h/m</t>
    </r>
    <r>
      <rPr>
        <vertAlign val="superscript"/>
        <sz val="11"/>
        <color theme="1"/>
        <rFont val="Calibri"/>
        <family val="2"/>
        <scheme val="minor"/>
      </rPr>
      <t>2</t>
    </r>
  </si>
  <si>
    <t>A) MANODOPERA</t>
  </si>
  <si>
    <t>1) Incollaggio dei pannelli termoisolanti mediante Adesivo &amp; Rasante</t>
  </si>
  <si>
    <t>2) Tassellatura dei pannelli termoisolanti</t>
  </si>
  <si>
    <t>4) Rasatura armata composta da una prima mano di Adesivo&amp;Rasante, rete in fibra di vetro alcali resistente annegata e successiva seconda mano di Adesivo&amp;Rsante</t>
  </si>
  <si>
    <t xml:space="preserve">5) Applicazione del fondo </t>
  </si>
  <si>
    <t>6) Applicazione dell'intonachino di finitura</t>
  </si>
  <si>
    <t>B) MATERIALI IMPIEGATI</t>
  </si>
  <si>
    <r>
      <t>kg/m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</si>
  <si>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</si>
  <si>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Tasselli</t>
  </si>
  <si>
    <t>Rete</t>
  </si>
  <si>
    <t>Fondo</t>
  </si>
  <si>
    <t>Pannello</t>
  </si>
  <si>
    <t>Intonachino</t>
  </si>
  <si>
    <t>Operaio</t>
  </si>
  <si>
    <t>Specializzato</t>
  </si>
  <si>
    <t>Klima Flex</t>
  </si>
  <si>
    <t>Keraklima Eco - Grigio</t>
  </si>
  <si>
    <t>Keraklima Eco - Bianco</t>
  </si>
  <si>
    <t>€/h</t>
  </si>
  <si>
    <t>€/kg</t>
  </si>
  <si>
    <t>Klima Air</t>
  </si>
  <si>
    <t>Klima Airplus</t>
  </si>
  <si>
    <t>Klima Airtech</t>
  </si>
  <si>
    <t>Rinforzo V 50</t>
  </si>
  <si>
    <r>
      <t>l/m</t>
    </r>
    <r>
      <rPr>
        <vertAlign val="superscript"/>
        <sz val="11"/>
        <color theme="1"/>
        <rFont val="Calibri"/>
        <family val="2"/>
        <scheme val="minor"/>
      </rPr>
      <t>2</t>
    </r>
  </si>
  <si>
    <t>Resa</t>
  </si>
  <si>
    <t>€/l</t>
  </si>
  <si>
    <t>€/m</t>
  </si>
  <si>
    <r>
      <t>n°/m</t>
    </r>
    <r>
      <rPr>
        <vertAlign val="superscript"/>
        <sz val="11"/>
        <color theme="1"/>
        <rFont val="Calibri"/>
        <family val="2"/>
        <scheme val="minor"/>
      </rPr>
      <t>2</t>
    </r>
  </si>
  <si>
    <t>SOMMANO A</t>
  </si>
  <si>
    <t>SOMMANO B</t>
  </si>
  <si>
    <t>3) Applicazione degli Accessori e dei Profili</t>
  </si>
  <si>
    <t>Accessori e Profili</t>
  </si>
  <si>
    <t>SOMMANO C</t>
  </si>
  <si>
    <t>PREZZO UNITARIO*</t>
  </si>
  <si>
    <r>
      <t>PREZZO COMPLESSIVO (A+B+C+D+E) [€/m</t>
    </r>
    <r>
      <rPr>
        <b/>
        <vertAlign val="superscript"/>
        <sz val="16"/>
        <color theme="1"/>
        <rFont val="Calibri"/>
        <family val="2"/>
        <scheme val="minor"/>
      </rPr>
      <t>2</t>
    </r>
    <r>
      <rPr>
        <b/>
        <sz val="16"/>
        <color theme="1"/>
        <rFont val="Calibri"/>
        <family val="2"/>
        <scheme val="minor"/>
      </rPr>
      <t>]</t>
    </r>
  </si>
  <si>
    <t xml:space="preserve">Angolari in PVC 100x150 </t>
  </si>
  <si>
    <t xml:space="preserve">Edificio </t>
  </si>
  <si>
    <t>m</t>
  </si>
  <si>
    <t>€</t>
  </si>
  <si>
    <t>Nastro di guarnizione comprimibile</t>
  </si>
  <si>
    <t>Rompigoccia con Bandella Strip</t>
  </si>
  <si>
    <t>Base di Partenza 100 mm</t>
  </si>
  <si>
    <t>Rompigoccia per base di partenza</t>
  </si>
  <si>
    <t>Elemento per fissaggio medio 10/120</t>
  </si>
  <si>
    <t>pezzi</t>
  </si>
  <si>
    <t>Finestre</t>
  </si>
  <si>
    <t>numero</t>
  </si>
  <si>
    <t>Porte Finestre</t>
  </si>
  <si>
    <t>m altezza</t>
  </si>
  <si>
    <t>m larghezza</t>
  </si>
  <si>
    <t>m lati</t>
  </si>
  <si>
    <t>Incidenza Accessori al metro quadro</t>
  </si>
  <si>
    <t>---</t>
  </si>
  <si>
    <t>Air_img</t>
  </si>
  <si>
    <t>Airplus_img</t>
  </si>
  <si>
    <t>Airtech_img</t>
  </si>
  <si>
    <t>Trasporto Materiali di Consumo</t>
  </si>
  <si>
    <t>Smaltimento Rifiuti Speciali</t>
  </si>
  <si>
    <t>kg/l</t>
  </si>
  <si>
    <t>= Valori modificabili manualmente</t>
  </si>
  <si>
    <t>D) RICARICO DI SPESE GENERALI (SU A+B+C)</t>
  </si>
  <si>
    <t>E) RICARICO DI UTILE D'IMPRESA (SU A+B+C+D)</t>
  </si>
  <si>
    <t>Klima Air (Cont.)</t>
  </si>
  <si>
    <t>Klima Air (Isole)</t>
  </si>
  <si>
    <t>Keraklima Eco Granello</t>
  </si>
  <si>
    <t>Kerakover Acrilex Fondo</t>
  </si>
  <si>
    <t>Tipologia</t>
  </si>
  <si>
    <t>3 cm</t>
  </si>
  <si>
    <t>4 cm</t>
  </si>
  <si>
    <t xml:space="preserve">5 cm </t>
  </si>
  <si>
    <t>6 cm</t>
  </si>
  <si>
    <t>8 cm</t>
  </si>
  <si>
    <t>10 cm</t>
  </si>
  <si>
    <t>12 cm</t>
  </si>
  <si>
    <t>14 cm</t>
  </si>
  <si>
    <t>15 cm</t>
  </si>
  <si>
    <t>16 cm</t>
  </si>
  <si>
    <t>18 cm</t>
  </si>
  <si>
    <t>20 cm</t>
  </si>
  <si>
    <t>22 cm</t>
  </si>
  <si>
    <t>Spessore</t>
  </si>
  <si>
    <t>Inserire i dati richiesti nelle caselle evidenziate in verde</t>
  </si>
  <si>
    <t>Spessore Pannello</t>
  </si>
  <si>
    <t>Lunghezza Tasselli</t>
  </si>
  <si>
    <t>Numero Tasselli</t>
  </si>
  <si>
    <r>
      <t>Tasselli al 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[n°]</t>
    </r>
  </si>
  <si>
    <t>Fascia Colore Intonachino</t>
  </si>
  <si>
    <r>
      <t>€/m</t>
    </r>
    <r>
      <rPr>
        <vertAlign val="superscript"/>
        <sz val="11"/>
        <color theme="1"/>
        <rFont val="Calibri"/>
        <family val="2"/>
        <scheme val="minor"/>
      </rPr>
      <t>2</t>
    </r>
  </si>
  <si>
    <r>
      <t>Peso (kg/m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</si>
  <si>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€/pezzo</t>
  </si>
  <si>
    <t>Percussione Nylon</t>
  </si>
  <si>
    <t>Percussione Acciaio/Nylon</t>
  </si>
  <si>
    <t>Avvitabile Acciaio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</si>
  <si>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</si>
  <si>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</si>
  <si>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</si>
  <si>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</si>
  <si>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</si>
  <si>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</si>
  <si>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</si>
  <si>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</si>
  <si>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</si>
  <si>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</si>
  <si>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</si>
  <si>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</si>
  <si>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Fascia Colore</t>
  </si>
  <si>
    <t>Bianco</t>
  </si>
  <si>
    <t>Colorato AA</t>
  </si>
  <si>
    <t>Colorato A</t>
  </si>
  <si>
    <t>Colorato B</t>
  </si>
  <si>
    <t>Trasporti</t>
  </si>
  <si>
    <t>Elenco Pannelli</t>
  </si>
  <si>
    <t>Elenco Tasselli</t>
  </si>
  <si>
    <t>Elenco Intonachini</t>
  </si>
  <si>
    <t>Spessore Air</t>
  </si>
  <si>
    <t>Spessore Air (Cont.)</t>
  </si>
  <si>
    <t>Spessore Air (Isole)</t>
  </si>
  <si>
    <t>Spessore Airplus</t>
  </si>
  <si>
    <t>Spessore Airtech</t>
  </si>
  <si>
    <t>Lunghezza Percussione Acciaio/nylon</t>
  </si>
  <si>
    <t>Lunghezza Percussione Nylon</t>
  </si>
  <si>
    <t>Lunghezza Avvitabile Acciaio</t>
  </si>
  <si>
    <t>Fascia Intonachino</t>
  </si>
  <si>
    <t>UNITA' DI MISURA</t>
  </si>
  <si>
    <t>Fattore conversione (Spessore in metri)</t>
  </si>
  <si>
    <r>
      <t>Applicazione di Sistema a Cappotto KlimaExpert con Pannello a scelta</t>
    </r>
    <r>
      <rPr>
        <b/>
        <i/>
        <sz val="14"/>
        <color rgb="FFFF0000"/>
        <rFont val="Calibri"/>
        <family val="2"/>
        <scheme val="minor"/>
      </rPr>
      <t>*</t>
    </r>
  </si>
  <si>
    <r>
      <rPr>
        <sz val="9"/>
        <color rgb="FFFF0000"/>
        <rFont val="Calibri"/>
        <family val="2"/>
        <scheme val="minor"/>
      </rPr>
      <t>*</t>
    </r>
    <r>
      <rPr>
        <sz val="9"/>
        <color theme="1"/>
        <rFont val="Calibri"/>
        <family val="2"/>
        <scheme val="minor"/>
      </rPr>
      <t>Si considera un sistema composto da prodotti del sistema KlimaExpert e l'inserimento libero di Pannello a scelta. Prezzi indicativi da confermare in fase d’ordine. Per l’applicazione dei prodotti e la scelta dei cicli si rimanda alle schede tecniche di prodotto aggiornate sul sito www.kerakoll.com</t>
    </r>
  </si>
  <si>
    <r>
      <t xml:space="preserve">C) TRASPORTI E SMALTIMENTI </t>
    </r>
    <r>
      <rPr>
        <sz val="9"/>
        <color theme="1"/>
        <rFont val="Calibri"/>
        <family val="2"/>
        <scheme val="minor"/>
      </rPr>
      <t>(Nel calcolo non è considerata l'incidenza del trasporto del Pannello scelto)</t>
    </r>
  </si>
  <si>
    <t>Per la Voce di Capitolato relativa ai Sistemi KlimaExpert fare riferimento ai Capitolati a disposizione nell'apposita sezione "Documentazione" sul sito "https://products.kerakoll.com".</t>
  </si>
  <si>
    <r>
      <t>€/m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Pannello</t>
    </r>
  </si>
  <si>
    <t>Klima Light</t>
  </si>
  <si>
    <t>Klima Fix - Bianco</t>
  </si>
  <si>
    <t>Klima Fix - Grigio</t>
  </si>
  <si>
    <t>Rinforzo V 40</t>
  </si>
  <si>
    <t>Biocalce Silicato Fondo</t>
  </si>
  <si>
    <t>Kerakover Acrilex Finish 1,0</t>
  </si>
  <si>
    <t>Kerakover Acrilex Finish 1,2</t>
  </si>
  <si>
    <t>Kerakover Acrilex Finish 1,5</t>
  </si>
  <si>
    <t>Kerakover Silox Finish 1,0</t>
  </si>
  <si>
    <t>Kerakover Silox Finish 1,2</t>
  </si>
  <si>
    <t>Kerakover Silox Finish 1,5</t>
  </si>
  <si>
    <t>Biocalce Silicato Puro 1,0</t>
  </si>
  <si>
    <t>Biocalce Silicato Puro 1,2</t>
  </si>
  <si>
    <t>Biocalce Silicato Puro 1,5</t>
  </si>
  <si>
    <t>Comune</t>
  </si>
  <si>
    <t>Solar-Scud</t>
  </si>
  <si>
    <t>Fascia Intonachino + Solar</t>
  </si>
  <si>
    <t>Klima Light Calce</t>
  </si>
  <si>
    <t>SGR Percussione Nylon</t>
  </si>
  <si>
    <t>SGR Percussione Acciaio/Nylon</t>
  </si>
  <si>
    <t>Lunghezza SGR Percussione Nylon</t>
  </si>
  <si>
    <t>Lunghezza SGR Percussione Acciaio/nylon</t>
  </si>
  <si>
    <t>145/110</t>
  </si>
  <si>
    <t>165/130</t>
  </si>
  <si>
    <t>185/150</t>
  </si>
  <si>
    <t>205/170</t>
  </si>
  <si>
    <t>225/190</t>
  </si>
  <si>
    <t>245/210</t>
  </si>
  <si>
    <t>265/230</t>
  </si>
  <si>
    <t>Kerakover Silox Fondo</t>
  </si>
  <si>
    <t>Kerakover Kompact 2,0</t>
  </si>
  <si>
    <t>Kerakover Kompact 2,5</t>
  </si>
  <si>
    <t>Adesivo</t>
  </si>
  <si>
    <t>Kerakover Kompact New (Fine)</t>
  </si>
  <si>
    <t>Kerakover Kompact New (Medio)</t>
  </si>
  <si>
    <t>Rasante</t>
  </si>
  <si>
    <t>Klima HP</t>
  </si>
  <si>
    <t>Qualificato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</si>
</sst>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_-&quot;€&quot;\ * #,##0.00_-;\-&quot;€&quot;\ * #,##0.00_-;_-&quot;€&quot;\ * &quot;-&quot;??_-;_-@_-"/>
    <numFmt numFmtId="166" formatCode="0.0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4"/>
      <color rgb="FFFF0000"/>
      <name val="Calibri"/>
      <family val="2"/>
      <scheme val="minor"/>
    </font>
    <font>
      <b/>
      <sz val="16"/>
      <color theme="9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perscript"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i/>
      <u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66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165" fontId="6" fillId="0" borderId="0" applyFont="0" applyFill="0" applyBorder="0" applyAlignment="0" applyProtection="0"/>
  </cellStyleXfs>
  <cellXfs count="107">
    <xf numFmtId="0" fontId="0" fillId="0" borderId="0" xfId="0"/>
    <xf numFmtId="166" fontId="0" fillId="0" borderId="0" xfId="0" applyNumberFormat="1"/>
    <xf numFmtId="2" fontId="0" fillId="0" borderId="0" xfId="0" applyNumberFormat="1"/>
    <xf numFmtId="0" fontId="0" fillId="2" borderId="12" xfId="0" applyFill="1" applyBorder="1"/>
    <xf numFmtId="0" fontId="0" fillId="3" borderId="0" xfId="0" applyFill="1" applyBorder="1" applyAlignment="1" applyProtection="1">
      <alignment vertical="center"/>
      <protection hidden="1"/>
    </xf>
    <xf numFmtId="0" fontId="0" fillId="4" borderId="12" xfId="0" applyFill="1" applyBorder="1" applyAlignment="1" applyProtection="1">
      <alignment vertical="center"/>
      <protection hidden="1"/>
    </xf>
    <xf numFmtId="0" fontId="0" fillId="3" borderId="0" xfId="0" applyFill="1" applyAlignment="1" applyProtection="1">
      <alignment horizontal="left" vertical="center" wrapText="1"/>
      <protection hidden="1"/>
    </xf>
    <xf numFmtId="0" fontId="0" fillId="5" borderId="13" xfId="0" applyFont="1" applyFill="1" applyBorder="1"/>
    <xf numFmtId="0" fontId="0" fillId="5" borderId="14" xfId="0" applyFont="1" applyFill="1" applyBorder="1"/>
    <xf numFmtId="0" fontId="0" fillId="0" borderId="13" xfId="0" applyFont="1" applyBorder="1"/>
    <xf numFmtId="0" fontId="0" fillId="0" borderId="14" xfId="0" applyFont="1" applyBorder="1"/>
    <xf numFmtId="0" fontId="0" fillId="5" borderId="15" xfId="0" applyFont="1" applyFill="1" applyBorder="1"/>
    <xf numFmtId="0" fontId="0" fillId="5" borderId="16" xfId="0" applyFont="1" applyFill="1" applyBorder="1"/>
    <xf numFmtId="0" fontId="0" fillId="0" borderId="16" xfId="0" applyFont="1" applyBorder="1"/>
    <xf numFmtId="0" fontId="1" fillId="3" borderId="0" xfId="0" applyFont="1" applyFill="1" applyAlignment="1" applyProtection="1">
      <alignment horizontal="left" vertical="center"/>
      <protection hidden="1"/>
    </xf>
    <xf numFmtId="0" fontId="19" fillId="3" borderId="0" xfId="0" applyFont="1" applyFill="1" applyAlignment="1" applyProtection="1">
      <alignment horizontal="center" vertical="center" wrapText="1"/>
      <protection hidden="1"/>
    </xf>
    <xf numFmtId="0" fontId="0" fillId="3" borderId="0" xfId="0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164" fontId="0" fillId="3" borderId="0" xfId="0" applyNumberFormat="1" applyFill="1" applyAlignment="1" applyProtection="1">
      <alignment vertical="center"/>
      <protection hidden="1"/>
    </xf>
    <xf numFmtId="0" fontId="0" fillId="3" borderId="7" xfId="0" applyFill="1" applyBorder="1" applyAlignment="1" applyProtection="1">
      <alignment vertical="center"/>
      <protection hidden="1"/>
    </xf>
    <xf numFmtId="0" fontId="1" fillId="3" borderId="0" xfId="0" applyFont="1" applyFill="1" applyAlignment="1" applyProtection="1">
      <alignment horizontal="right" vertical="center"/>
      <protection hidden="1"/>
    </xf>
    <xf numFmtId="2" fontId="0" fillId="3" borderId="0" xfId="0" applyNumberFormat="1" applyFill="1" applyAlignment="1" applyProtection="1">
      <alignment vertical="center"/>
      <protection hidden="1"/>
    </xf>
    <xf numFmtId="0" fontId="0" fillId="3" borderId="0" xfId="0" quotePrefix="1" applyFill="1" applyAlignment="1" applyProtection="1">
      <alignment horizontal="center" vertical="center"/>
      <protection hidden="1"/>
    </xf>
    <xf numFmtId="2" fontId="0" fillId="3" borderId="7" xfId="0" applyNumberFormat="1" applyFill="1" applyBorder="1" applyAlignment="1" applyProtection="1">
      <alignment vertical="center"/>
      <protection hidden="1"/>
    </xf>
    <xf numFmtId="164" fontId="0" fillId="3" borderId="7" xfId="0" applyNumberFormat="1" applyFill="1" applyBorder="1" applyAlignment="1" applyProtection="1">
      <alignment vertical="center"/>
      <protection hidden="1"/>
    </xf>
    <xf numFmtId="9" fontId="1" fillId="4" borderId="12" xfId="0" applyNumberFormat="1" applyFont="1" applyFill="1" applyBorder="1" applyAlignment="1" applyProtection="1">
      <alignment horizontal="right" vertical="center"/>
      <protection locked="0" hidden="1"/>
    </xf>
    <xf numFmtId="0" fontId="1" fillId="3" borderId="0" xfId="0" applyFont="1" applyFill="1" applyBorder="1" applyAlignment="1" applyProtection="1">
      <alignment horizontal="left" vertical="center"/>
      <protection hidden="1"/>
    </xf>
    <xf numFmtId="164" fontId="10" fillId="3" borderId="12" xfId="0" applyNumberFormat="1" applyFont="1" applyFill="1" applyBorder="1" applyAlignment="1" applyProtection="1">
      <alignment horizontal="right" vertical="center"/>
      <protection hidden="1"/>
    </xf>
    <xf numFmtId="164" fontId="13" fillId="3" borderId="0" xfId="0" applyNumberFormat="1" applyFont="1" applyFill="1" applyAlignment="1" applyProtection="1">
      <alignment vertical="center"/>
      <protection hidden="1"/>
    </xf>
    <xf numFmtId="164" fontId="13" fillId="3" borderId="12" xfId="0" applyNumberFormat="1" applyFont="1" applyFill="1" applyBorder="1" applyAlignment="1" applyProtection="1">
      <alignment horizontal="right" vertical="center"/>
      <protection hidden="1"/>
    </xf>
    <xf numFmtId="0" fontId="13" fillId="3" borderId="0" xfId="0" applyFont="1" applyFill="1" applyBorder="1" applyAlignment="1" applyProtection="1">
      <alignment vertical="center"/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1" fillId="3" borderId="0" xfId="0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7" fillId="3" borderId="0" xfId="0" applyFont="1" applyFill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2" fontId="0" fillId="4" borderId="0" xfId="0" applyNumberFormat="1" applyFill="1" applyAlignment="1" applyProtection="1">
      <alignment vertical="center" wrapText="1"/>
      <protection locked="0" hidden="1"/>
    </xf>
    <xf numFmtId="0" fontId="20" fillId="3" borderId="2" xfId="0" applyFont="1" applyFill="1" applyBorder="1" applyAlignment="1" applyProtection="1">
      <alignment vertical="center" wrapText="1"/>
      <protection hidden="1"/>
    </xf>
    <xf numFmtId="0" fontId="5" fillId="3" borderId="2" xfId="0" applyFont="1" applyFill="1" applyBorder="1" applyAlignment="1" applyProtection="1">
      <alignment vertical="center" wrapText="1"/>
      <protection hidden="1"/>
    </xf>
    <xf numFmtId="0" fontId="20" fillId="6" borderId="0" xfId="0" applyFont="1" applyFill="1"/>
    <xf numFmtId="2" fontId="20" fillId="6" borderId="0" xfId="0" applyNumberFormat="1" applyFont="1" applyFill="1"/>
    <xf numFmtId="0" fontId="20" fillId="6" borderId="14" xfId="0" applyFont="1" applyFill="1" applyBorder="1"/>
    <xf numFmtId="0" fontId="20" fillId="7" borderId="14" xfId="0" applyFont="1" applyFill="1" applyBorder="1"/>
    <xf numFmtId="0" fontId="0" fillId="2" borderId="0" xfId="0" applyFill="1"/>
    <xf numFmtId="0" fontId="0" fillId="0" borderId="0" xfId="0" applyFill="1"/>
    <xf numFmtId="2" fontId="0" fillId="0" borderId="0" xfId="0" applyNumberFormat="1" applyFill="1"/>
    <xf numFmtId="0" fontId="20" fillId="3" borderId="0" xfId="0" applyFont="1" applyFill="1" applyBorder="1" applyAlignment="1" applyProtection="1">
      <alignment vertical="center" wrapText="1"/>
      <protection hidden="1"/>
    </xf>
    <xf numFmtId="0" fontId="5" fillId="3" borderId="0" xfId="0" applyFont="1" applyFill="1" applyBorder="1" applyAlignment="1" applyProtection="1">
      <alignment vertical="center" wrapText="1"/>
      <protection hidden="1"/>
    </xf>
    <xf numFmtId="0" fontId="0" fillId="2" borderId="3" xfId="0" applyFill="1" applyBorder="1" applyAlignment="1" applyProtection="1">
      <alignment vertical="center" wrapText="1"/>
      <protection locked="0" hidden="1"/>
    </xf>
    <xf numFmtId="0" fontId="0" fillId="2" borderId="5" xfId="0" applyFill="1" applyBorder="1" applyAlignment="1" applyProtection="1">
      <alignment vertical="center" wrapText="1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0" fillId="4" borderId="0" xfId="0" applyFill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left" vertical="center" wrapText="1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18" xfId="0" applyFont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 vertical="center" wrapText="1"/>
      <protection locked="0" hidden="1"/>
    </xf>
    <xf numFmtId="0" fontId="0" fillId="2" borderId="3" xfId="0" applyFill="1" applyBorder="1" applyAlignment="1" applyProtection="1">
      <alignment horizontal="center" vertical="center" wrapText="1"/>
      <protection locked="0" hidden="1"/>
    </xf>
    <xf numFmtId="0" fontId="0" fillId="2" borderId="6" xfId="0" applyFill="1" applyBorder="1" applyAlignment="1" applyProtection="1">
      <alignment horizontal="center" vertical="center" wrapText="1"/>
      <protection locked="0" hidden="1"/>
    </xf>
    <xf numFmtId="0" fontId="0" fillId="2" borderId="8" xfId="0" applyFill="1" applyBorder="1" applyAlignment="1" applyProtection="1">
      <alignment horizontal="center" vertical="center" wrapText="1"/>
      <protection locked="0"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 wrapText="1"/>
      <protection locked="0" hidden="1"/>
    </xf>
    <xf numFmtId="0" fontId="0" fillId="2" borderId="7" xfId="0" applyFill="1" applyBorder="1" applyAlignment="1" applyProtection="1">
      <alignment horizontal="center" vertical="center" wrapText="1"/>
      <protection locked="0"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0" xfId="0" applyFont="1" applyBorder="1" applyAlignment="1" applyProtection="1">
      <alignment horizontal="center" vertical="center" wrapText="1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hidden="1"/>
    </xf>
    <xf numFmtId="0" fontId="4" fillId="3" borderId="2" xfId="0" applyFont="1" applyFill="1" applyBorder="1" applyAlignment="1" applyProtection="1">
      <alignment horizontal="center" vertical="center" wrapText="1"/>
      <protection hidden="1"/>
    </xf>
    <xf numFmtId="0" fontId="4" fillId="3" borderId="3" xfId="0" applyFont="1" applyFill="1" applyBorder="1" applyAlignment="1" applyProtection="1">
      <alignment horizontal="center" vertical="center" wrapText="1"/>
      <protection hidden="1"/>
    </xf>
    <xf numFmtId="0" fontId="8" fillId="3" borderId="4" xfId="0" applyFont="1" applyFill="1" applyBorder="1" applyAlignment="1" applyProtection="1">
      <alignment horizontal="center" vertical="center" wrapText="1"/>
      <protection hidden="1"/>
    </xf>
    <xf numFmtId="0" fontId="8" fillId="3" borderId="0" xfId="0" applyFont="1" applyFill="1" applyBorder="1" applyAlignment="1" applyProtection="1">
      <alignment horizontal="center" vertical="center" wrapText="1"/>
      <protection hidden="1"/>
    </xf>
    <xf numFmtId="0" fontId="8" fillId="3" borderId="5" xfId="0" applyFont="1" applyFill="1" applyBorder="1" applyAlignment="1" applyProtection="1">
      <alignment horizontal="center" vertical="center" wrapText="1"/>
      <protection hidden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2" fillId="3" borderId="2" xfId="0" applyFont="1" applyFill="1" applyBorder="1" applyAlignment="1" applyProtection="1">
      <alignment horizontal="center" vertical="center" wrapText="1"/>
      <protection hidden="1"/>
    </xf>
    <xf numFmtId="0" fontId="2" fillId="3" borderId="3" xfId="0" applyFont="1" applyFill="1" applyBorder="1" applyAlignment="1" applyProtection="1">
      <alignment horizontal="center" vertical="center" wrapText="1"/>
      <protection hidden="1"/>
    </xf>
    <xf numFmtId="0" fontId="2" fillId="3" borderId="6" xfId="0" applyFont="1" applyFill="1" applyBorder="1" applyAlignment="1" applyProtection="1">
      <alignment horizontal="center" vertical="center" wrapText="1"/>
      <protection hidden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0" fontId="2" fillId="3" borderId="8" xfId="0" applyFont="1" applyFill="1" applyBorder="1" applyAlignment="1" applyProtection="1">
      <alignment horizontal="center" vertical="center" wrapText="1"/>
      <protection hidden="1"/>
    </xf>
    <xf numFmtId="0" fontId="0" fillId="2" borderId="4" xfId="0" applyFill="1" applyBorder="1" applyAlignment="1" applyProtection="1">
      <alignment horizontal="center" vertical="center" wrapText="1"/>
      <protection locked="0" hidden="1"/>
    </xf>
    <xf numFmtId="0" fontId="0" fillId="4" borderId="1" xfId="0" applyFill="1" applyBorder="1" applyAlignment="1" applyProtection="1">
      <alignment horizontal="center" vertical="center" wrapText="1"/>
      <protection locked="0" hidden="1"/>
    </xf>
    <xf numFmtId="0" fontId="0" fillId="4" borderId="3" xfId="0" applyFill="1" applyBorder="1" applyAlignment="1" applyProtection="1">
      <alignment horizontal="center" vertical="center" wrapText="1"/>
      <protection locked="0" hidden="1"/>
    </xf>
    <xf numFmtId="0" fontId="0" fillId="4" borderId="6" xfId="0" applyFill="1" applyBorder="1" applyAlignment="1" applyProtection="1">
      <alignment horizontal="center" vertical="center" wrapText="1"/>
      <protection locked="0" hidden="1"/>
    </xf>
    <xf numFmtId="0" fontId="0" fillId="4" borderId="8" xfId="0" applyFill="1" applyBorder="1" applyAlignment="1" applyProtection="1">
      <alignment horizontal="center" vertical="center" wrapText="1"/>
      <protection locked="0" hidden="1"/>
    </xf>
    <xf numFmtId="0" fontId="0" fillId="3" borderId="0" xfId="0" applyFill="1" applyAlignment="1" applyProtection="1">
      <alignment horizontal="center" vertical="center"/>
      <protection hidden="1"/>
    </xf>
    <xf numFmtId="0" fontId="13" fillId="3" borderId="0" xfId="0" quotePrefix="1" applyFont="1" applyFill="1" applyBorder="1" applyAlignment="1" applyProtection="1">
      <alignment horizontal="left" vertical="center"/>
      <protection hidden="1"/>
    </xf>
    <xf numFmtId="0" fontId="13" fillId="3" borderId="0" xfId="0" applyFont="1" applyFill="1" applyBorder="1" applyAlignment="1" applyProtection="1">
      <alignment horizontal="left" vertical="center"/>
      <protection hidden="1"/>
    </xf>
    <xf numFmtId="0" fontId="1" fillId="3" borderId="0" xfId="0" applyFont="1" applyFill="1" applyAlignment="1" applyProtection="1">
      <alignment horizontal="left" vertical="center"/>
      <protection hidden="1"/>
    </xf>
    <xf numFmtId="0" fontId="19" fillId="3" borderId="0" xfId="0" applyFont="1" applyFill="1" applyAlignment="1" applyProtection="1">
      <alignment horizontal="center" vertical="center" wrapText="1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2" fontId="0" fillId="3" borderId="0" xfId="0" applyNumberFormat="1" applyFill="1" applyAlignment="1" applyProtection="1">
      <alignment horizontal="center" vertical="center"/>
      <protection hidden="1"/>
    </xf>
    <xf numFmtId="0" fontId="16" fillId="3" borderId="0" xfId="0" applyFont="1" applyFill="1" applyAlignment="1" applyProtection="1">
      <alignment horizontal="right" vertical="center" wrapText="1"/>
      <protection hidden="1"/>
    </xf>
    <xf numFmtId="0" fontId="17" fillId="3" borderId="0" xfId="0" applyFont="1" applyFill="1" applyAlignment="1" applyProtection="1">
      <alignment horizontal="right" vertical="center" wrapText="1"/>
      <protection hidden="1"/>
    </xf>
    <xf numFmtId="0" fontId="0" fillId="0" borderId="0" xfId="0" quotePrefix="1" applyFill="1" applyAlignment="1" applyProtection="1">
      <alignment horizontal="center" vertical="center"/>
      <protection hidden="1"/>
    </xf>
    <xf numFmtId="0" fontId="11" fillId="3" borderId="7" xfId="0" applyFont="1" applyFill="1" applyBorder="1" applyAlignment="1" applyProtection="1">
      <alignment horizontal="left" vertical="center"/>
      <protection hidden="1"/>
    </xf>
    <xf numFmtId="0" fontId="11" fillId="3" borderId="8" xfId="0" applyFont="1" applyFill="1" applyBorder="1" applyAlignment="1" applyProtection="1">
      <alignment horizontal="left" vertical="center"/>
      <protection hidden="1"/>
    </xf>
    <xf numFmtId="0" fontId="15" fillId="3" borderId="0" xfId="0" applyFont="1" applyFill="1" applyAlignment="1" applyProtection="1">
      <alignment horizontal="center" vertical="center" wrapText="1"/>
      <protection hidden="1"/>
    </xf>
    <xf numFmtId="0" fontId="1" fillId="3" borderId="7" xfId="0" applyFont="1" applyFill="1" applyBorder="1" applyAlignment="1" applyProtection="1">
      <alignment horizontal="left" vertical="center"/>
      <protection hidden="1"/>
    </xf>
    <xf numFmtId="0" fontId="1" fillId="3" borderId="8" xfId="0" applyFont="1" applyFill="1" applyBorder="1" applyAlignment="1" applyProtection="1">
      <alignment horizontal="left" vertical="center"/>
      <protection hidden="1"/>
    </xf>
  </cellXfs>
  <cellStyles count="3">
    <cellStyle name="Normale" xfId="0" builtinId="0"/>
    <cellStyle name="Normale 2" xfId="1" xr:uid="{00000000-0005-0000-0000-000001000000}"/>
    <cellStyle name="Valuta 2" xfId="2" xr:uid="{00000000-0005-0000-0000-000002000000}"/>
  </cellStyles>
  <dxfs count="55">
    <dxf>
      <numFmt numFmtId="166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2" formatCode="0.00"/>
    </dxf>
    <dxf>
      <numFmt numFmtId="2" formatCode="0.0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2" formatCode="0.00"/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>
          <bgColor rgb="FFFFFF00"/>
        </patternFill>
      </fill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fill>
        <patternFill>
          <bgColor rgb="FFFFFF00"/>
        </patternFill>
      </fill>
    </dxf>
    <dxf>
      <numFmt numFmtId="166" formatCode="0.000"/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158750</xdr:colOff>
      <xdr:row>8</xdr:row>
      <xdr:rowOff>63500</xdr:rowOff>
    </xdr:from>
    <xdr:to>
      <xdr:col>8</xdr:col>
      <xdr:colOff>1065980</xdr:colOff>
      <xdr:row>17</xdr:row>
      <xdr:rowOff>141112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6350" y="1612900"/>
          <a:ext cx="2183580" cy="19826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91722</xdr:colOff>
      <xdr:row>1</xdr:row>
      <xdr:rowOff>183445</xdr:rowOff>
    </xdr:from>
    <xdr:to>
      <xdr:col>1</xdr:col>
      <xdr:colOff>2275302</xdr:colOff>
      <xdr:row>1</xdr:row>
      <xdr:rowOff>2166057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" y="366889"/>
          <a:ext cx="2183580" cy="1982612"/>
        </a:xfrm>
        <a:prstGeom prst="rect">
          <a:avLst/>
        </a:prstGeom>
      </xdr:spPr>
    </xdr:pic>
    <xdr:clientData/>
  </xdr:twoCellAnchor>
  <xdr:twoCellAnchor editAs="oneCell">
    <xdr:from>
      <xdr:col>1</xdr:col>
      <xdr:colOff>127000</xdr:colOff>
      <xdr:row>3</xdr:row>
      <xdr:rowOff>267407</xdr:rowOff>
    </xdr:from>
    <xdr:to>
      <xdr:col>1</xdr:col>
      <xdr:colOff>2295763</xdr:colOff>
      <xdr:row>3</xdr:row>
      <xdr:rowOff>2250019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778" y="5276851"/>
          <a:ext cx="2168763" cy="1982612"/>
        </a:xfrm>
        <a:prstGeom prst="rect">
          <a:avLst/>
        </a:prstGeom>
      </xdr:spPr>
    </xdr:pic>
    <xdr:clientData/>
  </xdr:twoCellAnchor>
  <xdr:twoCellAnchor editAs="oneCell">
    <xdr:from>
      <xdr:col>1</xdr:col>
      <xdr:colOff>176389</xdr:colOff>
      <xdr:row>2</xdr:row>
      <xdr:rowOff>244828</xdr:rowOff>
    </xdr:from>
    <xdr:to>
      <xdr:col>2</xdr:col>
      <xdr:colOff>1298</xdr:colOff>
      <xdr:row>2</xdr:row>
      <xdr:rowOff>2227440</xdr:rowOff>
    </xdr:to>
    <xdr:pic>
      <xdr:nvPicPr>
        <xdr:cNvPr id="9" name="Immagin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3167" y="2841272"/>
          <a:ext cx="2146187" cy="198261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Operaio" displayName="TabellaOperaio" ref="B2:D5" totalsRowShown="0">
  <autoFilter ref="B2:D5" xr:uid="{00000000-0009-0000-0100-000001000000}"/>
  <tableColumns count="3">
    <tableColumn id="1" xr3:uid="{00000000-0010-0000-0000-000001000000}" name="Operaio"/>
    <tableColumn id="2" xr3:uid="{00000000-0010-0000-0000-000002000000}" name="Tipologia"/>
    <tableColumn id="3" xr3:uid="{00000000-0010-0000-0000-000003000000}" name="€/h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9000000}" name="ElencoPannelli" displayName="ElencoPannelli" ref="L2:L7" totalsRowShown="0" dataDxfId="41" tableBorderDxfId="40">
  <autoFilter ref="L2:L7" xr:uid="{00000000-0009-0000-0100-000012000000}"/>
  <tableColumns count="1">
    <tableColumn id="1" xr3:uid="{00000000-0010-0000-0900-000001000000}" name="Elenco Pannelli" dataDxfId="39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A000000}" name="ElencoTasselli" displayName="ElencoTasselli" ref="AF2:AF7" totalsRowShown="0" dataDxfId="38" tableBorderDxfId="37">
  <autoFilter ref="AF2:AF7" xr:uid="{00000000-0009-0000-0100-000013000000}"/>
  <tableColumns count="1">
    <tableColumn id="1" xr3:uid="{00000000-0010-0000-0A00-000001000000}" name="Elenco Tasselli" dataDxfId="36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B000000}" name="ElencoIntonachini" displayName="ElencoIntonachini" ref="BD2:BD15" totalsRowShown="0" dataDxfId="35" tableBorderDxfId="34">
  <autoFilter ref="BD2:BD15" xr:uid="{00000000-0009-0000-0100-000015000000}"/>
  <tableColumns count="1">
    <tableColumn id="1" xr3:uid="{00000000-0010-0000-0B00-000001000000}" name="Elenco Intonachini" dataDxfId="3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C000000}" name="SpessoreAir" displayName="SpessoreAir" ref="N2:N15" totalsRowShown="0" dataDxfId="32" tableBorderDxfId="31">
  <autoFilter ref="N2:N15" xr:uid="{00000000-0009-0000-0100-000016000000}"/>
  <tableColumns count="1">
    <tableColumn id="1" xr3:uid="{00000000-0010-0000-0C00-000001000000}" name="Spessore Air" dataDxfId="30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D000000}" name="SpessoreAirCont" displayName="SpessoreAirCont" ref="P2:P14" totalsRowShown="0" dataDxfId="29" tableBorderDxfId="28">
  <autoFilter ref="P2:P14" xr:uid="{00000000-0009-0000-0100-000017000000}"/>
  <tableColumns count="1">
    <tableColumn id="1" xr3:uid="{00000000-0010-0000-0D00-000001000000}" name="Spessore Air (Cont.)" dataDxfId="27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0E000000}" name="SpessoreAirIsole" displayName="SpessoreAirIsole" ref="R2:R14" totalsRowShown="0" dataDxfId="26" tableBorderDxfId="25">
  <autoFilter ref="R2:R14" xr:uid="{00000000-0009-0000-0100-000018000000}"/>
  <tableColumns count="1">
    <tableColumn id="1" xr3:uid="{00000000-0010-0000-0E00-000001000000}" name="Spessore Air (Isole)" dataDxfId="24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F000000}" name="SpessoreAirplus" displayName="SpessoreAirplus" ref="T2:T9" totalsRowShown="0" dataDxfId="23" tableBorderDxfId="22">
  <autoFilter ref="T2:T9" xr:uid="{00000000-0009-0000-0100-000019000000}"/>
  <tableColumns count="1">
    <tableColumn id="1" xr3:uid="{00000000-0010-0000-0F00-000001000000}" name="Spessore Airplus" dataDxfId="21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0000000}" name="SpessoreAirtech" displayName="SpessoreAirtech" ref="V2:V11" totalsRowShown="0" dataDxfId="20" tableBorderDxfId="19">
  <autoFilter ref="V2:V11" xr:uid="{00000000-0009-0000-0100-00001A000000}"/>
  <tableColumns count="1">
    <tableColumn id="1" xr3:uid="{00000000-0010-0000-1000-000001000000}" name="Spessore Airtech" dataDxfId="18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1000000}" name="LunghezzaPercussioneNylon" displayName="LunghezzaPercussioneNylon" ref="AH2:AH10" totalsRowShown="0" dataDxfId="17" tableBorderDxfId="16">
  <autoFilter ref="AH2:AH10" xr:uid="{00000000-0009-0000-0100-00001B000000}"/>
  <tableColumns count="1">
    <tableColumn id="1" xr3:uid="{00000000-0010-0000-1100-000001000000}" name="Lunghezza Percussione Nylon" dataDxfId="15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2000000}" name="LunghezzaPercussioneAcciaioNylon" displayName="LunghezzaPercussioneAcciaioNylon" ref="AL2:AL13" totalsRowShown="0" dataDxfId="14" tableBorderDxfId="13">
  <autoFilter ref="AL2:AL13" xr:uid="{00000000-0009-0000-0100-00001C000000}"/>
  <tableColumns count="1">
    <tableColumn id="1" xr3:uid="{00000000-0010-0000-1200-000001000000}" name="Lunghezza Percussione Acciaio/nylon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1000000}" name="TabellaAdesivoRasante" displayName="TabellaAdesivoRasante" ref="F2:G10" totalsRowShown="0">
  <autoFilter ref="F2:G10" xr:uid="{00000000-0009-0000-0100-00000A000000}"/>
  <tableColumns count="2">
    <tableColumn id="1" xr3:uid="{00000000-0010-0000-0100-000001000000}" name="Adesivo"/>
    <tableColumn id="3" xr3:uid="{00000000-0010-0000-0100-000003000000}" name="€/kg" dataDxfId="50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3000000}" name="LunghezzaAvvitabileAcciaio" displayName="LunghezzaAvvitabileAcciaio" ref="AP2:AP13" totalsRowShown="0" dataDxfId="11" tableBorderDxfId="10">
  <autoFilter ref="AP2:AP13" xr:uid="{00000000-0009-0000-0100-00001D000000}"/>
  <tableColumns count="1">
    <tableColumn id="1" xr3:uid="{00000000-0010-0000-1300-000001000000}" name="Lunghezza Avvitabile Acciaio" dataDxfId="9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4000000}" name="FasciaColoreIntonachino" displayName="FasciaColoreIntonachino" ref="BF2:BF6" totalsRowShown="0" tableBorderDxfId="8">
  <autoFilter ref="BF2:BF6" xr:uid="{00000000-0009-0000-0100-00001E000000}"/>
  <tableColumns count="1">
    <tableColumn id="1" xr3:uid="{00000000-0010-0000-1400-000001000000}" name="Fascia Intonachino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15000000}" name="FasciaColoreIntonachino3" displayName="FasciaColoreIntonachino3" ref="BH2:BH7" totalsRowShown="0" tableBorderDxfId="7">
  <autoFilter ref="BH2:BH7" xr:uid="{00000000-0009-0000-0100-000002000000}"/>
  <tableColumns count="1">
    <tableColumn id="1" xr3:uid="{00000000-0010-0000-1500-000001000000}" name="Fascia Intonachino + Solar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6000000}" name="LunghezzaSGRPercussioneNylon" displayName="LunghezzaSGRPercussioneNylon" ref="AJ2:AJ10" totalsRowShown="0" dataDxfId="6" tableBorderDxfId="5">
  <autoFilter ref="AJ2:AJ10" xr:uid="{00000000-0009-0000-0100-000003000000}"/>
  <tableColumns count="1">
    <tableColumn id="1" xr3:uid="{00000000-0010-0000-1600-000001000000}" name="Lunghezza SGR Percussione Nylon" dataDxfId="4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17000000}" name="LunghezzaSGRPercussioneAcciaioNylon" displayName="LunghezzaSGRPercussioneAcciaioNylon" ref="AN2:AN13" totalsRowShown="0" dataDxfId="3" tableBorderDxfId="2">
  <autoFilter ref="AN2:AN13" xr:uid="{00000000-0009-0000-0100-000004000000}"/>
  <tableColumns count="1">
    <tableColumn id="1" xr3:uid="{00000000-0010-0000-1700-000001000000}" name="Lunghezza SGR Percussione Acciaio/nylon" dataDxfId="1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549A762-A5F5-4E0D-81BF-06E79CA1078A}" name="TabellaAdesivoRasante6" displayName="TabellaAdesivoRasante6" ref="I2:J11" totalsRowShown="0">
  <autoFilter ref="I2:J11" xr:uid="{4549A762-A5F5-4E0D-81BF-06E79CA1078A}"/>
  <tableColumns count="2">
    <tableColumn id="1" xr3:uid="{24F793BD-CAEE-4FA0-BD20-CDB4DC09EDF3}" name="Rasante"/>
    <tableColumn id="3" xr3:uid="{02AEE39B-8AA5-425F-8D43-10ADEB8B0E63}" name="€/kg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TabellaPannelli" displayName="TabellaPannelli" ref="X2:AB60" totalsRowShown="0" dataDxfId="49">
  <autoFilter ref="X2:AB60" xr:uid="{00000000-0009-0000-0100-00000B000000}"/>
  <tableColumns count="5">
    <tableColumn id="1" xr3:uid="{00000000-0010-0000-0200-000001000000}" name="Pannello" dataDxfId="48"/>
    <tableColumn id="2" xr3:uid="{00000000-0010-0000-0200-000002000000}" name="Spessore" dataDxfId="47"/>
    <tableColumn id="3" xr3:uid="{00000000-0010-0000-0200-000003000000}" name="Peso (kg/m3)" dataDxfId="46"/>
    <tableColumn id="5" xr3:uid="{00000000-0010-0000-0200-000005000000}" name="Fattore conversione (Spessore in metri)" dataDxfId="45"/>
    <tableColumn id="4" xr3:uid="{00000000-0010-0000-0200-000004000000}" name="€/m2" dataDxfId="4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3000000}" name="TabellaNumeroTasselli" displayName="TabellaNumeroTasselli" ref="AD2:AD10" totalsRowShown="0">
  <autoFilter ref="AD2:AD10" xr:uid="{00000000-0009-0000-0100-00000C000000}"/>
  <tableColumns count="1">
    <tableColumn id="1" xr3:uid="{00000000-0010-0000-0300-000001000000}" name="Numero Tasselli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4000000}" name="TabellaTasselli" displayName="TabellaTasselli" ref="AR2:AT51" totalsRowShown="0">
  <autoFilter ref="AR2:AT51" xr:uid="{00000000-0009-0000-0100-00000D000000}"/>
  <tableColumns count="3">
    <tableColumn id="1" xr3:uid="{00000000-0010-0000-0400-000001000000}" name="Tasselli"/>
    <tableColumn id="2" xr3:uid="{00000000-0010-0000-0400-000002000000}" name="Lunghezza Tasselli"/>
    <tableColumn id="3" xr3:uid="{00000000-0010-0000-0400-000003000000}" name="€/pezzo" dataDxfId="4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5000000}" name="TabellaReti" displayName="TabellaReti" ref="AV2:AX4" totalsRowShown="0">
  <autoFilter ref="AV2:AX4" xr:uid="{00000000-0009-0000-0100-00000E000000}"/>
  <tableColumns count="3">
    <tableColumn id="1" xr3:uid="{00000000-0010-0000-0500-000001000000}" name="Rete"/>
    <tableColumn id="3" xr3:uid="{00000000-0010-0000-0500-000003000000}" name="kg/m2"/>
    <tableColumn id="2" xr3:uid="{00000000-0010-0000-0500-000002000000}" name="€/m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6000000}" name="TabellaFondo" displayName="TabellaFondo" ref="AZ2:BB5" totalsRowShown="0">
  <autoFilter ref="AZ2:BB5" xr:uid="{00000000-0009-0000-0100-00000F000000}"/>
  <tableColumns count="3">
    <tableColumn id="1" xr3:uid="{00000000-0010-0000-0600-000001000000}" name="Fondo"/>
    <tableColumn id="2" xr3:uid="{00000000-0010-0000-0600-000002000000}" name="kg/l"/>
    <tableColumn id="3" xr3:uid="{00000000-0010-0000-0600-000003000000}" name="€/l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7000000}" name="TabellaIntonachino" displayName="TabellaIntonachino" ref="BJ2:BM59" totalsRowShown="0">
  <autoFilter ref="BJ2:BM59" xr:uid="{00000000-0009-0000-0100-000010000000}"/>
  <tableColumns count="4">
    <tableColumn id="1" xr3:uid="{00000000-0010-0000-0700-000001000000}" name="Intonachino"/>
    <tableColumn id="2" xr3:uid="{00000000-0010-0000-0700-000002000000}" name="Fascia Colore"/>
    <tableColumn id="3" xr3:uid="{00000000-0010-0000-0700-000003000000}" name="Resa"/>
    <tableColumn id="4" xr3:uid="{00000000-0010-0000-0700-000004000000}" name="€/kg" dataDxfId="42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8000000}" name="TabellaTrasporti" displayName="TabellaTrasporti" ref="BO2:BP3" totalsRowShown="0">
  <autoFilter ref="BO2:BP3" xr:uid="{00000000-0009-0000-0100-000011000000}"/>
  <tableColumns count="2">
    <tableColumn id="1" xr3:uid="{00000000-0010-0000-0800-000001000000}" name="Trasporti"/>
    <tableColumn id="2" xr3:uid="{00000000-0010-0000-0800-000002000000}" name="€/kg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3" Type="http://schemas.openxmlformats.org/officeDocument/2006/relationships/table" Target="../tables/table3.xml"/><Relationship Id="rId21" Type="http://schemas.openxmlformats.org/officeDocument/2006/relationships/table" Target="../tables/table21.xml"/><Relationship Id="rId7" Type="http://schemas.openxmlformats.org/officeDocument/2006/relationships/table" Target="../tables/table7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0" Type="http://schemas.openxmlformats.org/officeDocument/2006/relationships/table" Target="../tables/table20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7"/>
  <sheetViews>
    <sheetView tabSelected="1" view="pageLayout" zoomScaleNormal="100" workbookViewId="0">
      <selection sqref="A1:J1"/>
    </sheetView>
  </sheetViews>
  <sheetFormatPr defaultRowHeight="14.5" x14ac:dyDescent="0.35"/>
  <cols>
    <col min="1" max="5" width="8.7265625" style="33"/>
    <col min="6" max="6" width="7.6328125" style="33" customWidth="1"/>
    <col min="7" max="7" width="8.7265625" style="33"/>
    <col min="8" max="8" width="9.08984375" style="33" customWidth="1"/>
    <col min="9" max="9" width="15.7265625" style="33" customWidth="1"/>
    <col min="10" max="10" width="1.90625" style="33" customWidth="1"/>
    <col min="11" max="16384" width="8.7265625" style="33"/>
  </cols>
  <sheetData>
    <row r="1" spans="1:15" ht="18.5" customHeight="1" x14ac:dyDescent="0.35">
      <c r="A1" s="75" t="s">
        <v>131</v>
      </c>
      <c r="B1" s="76"/>
      <c r="C1" s="76"/>
      <c r="D1" s="76"/>
      <c r="E1" s="76"/>
      <c r="F1" s="76"/>
      <c r="G1" s="76"/>
      <c r="H1" s="76"/>
      <c r="I1" s="76"/>
      <c r="J1" s="77"/>
    </row>
    <row r="2" spans="1:15" ht="14.5" customHeight="1" x14ac:dyDescent="0.35">
      <c r="A2" s="78" t="s">
        <v>132</v>
      </c>
      <c r="B2" s="79"/>
      <c r="C2" s="79"/>
      <c r="D2" s="79"/>
      <c r="E2" s="79"/>
      <c r="F2" s="79"/>
      <c r="G2" s="79"/>
      <c r="H2" s="79"/>
      <c r="I2" s="79"/>
      <c r="J2" s="80"/>
    </row>
    <row r="3" spans="1:15" ht="38.5" customHeight="1" thickBot="1" x14ac:dyDescent="0.4">
      <c r="A3" s="78"/>
      <c r="B3" s="79"/>
      <c r="C3" s="79"/>
      <c r="D3" s="79"/>
      <c r="E3" s="79"/>
      <c r="F3" s="79"/>
      <c r="G3" s="79"/>
      <c r="H3" s="79"/>
      <c r="I3" s="79"/>
      <c r="J3" s="80"/>
    </row>
    <row r="4" spans="1:15" ht="14.5" customHeight="1" x14ac:dyDescent="0.35">
      <c r="A4" s="81" t="s">
        <v>87</v>
      </c>
      <c r="B4" s="82"/>
      <c r="C4" s="82"/>
      <c r="D4" s="82"/>
      <c r="E4" s="82"/>
      <c r="F4" s="82"/>
      <c r="G4" s="82"/>
      <c r="H4" s="82"/>
      <c r="I4" s="82"/>
      <c r="J4" s="83"/>
    </row>
    <row r="5" spans="1:15" ht="15" thickBot="1" x14ac:dyDescent="0.4">
      <c r="A5" s="84"/>
      <c r="B5" s="85"/>
      <c r="C5" s="85"/>
      <c r="D5" s="85"/>
      <c r="E5" s="85"/>
      <c r="F5" s="85"/>
      <c r="G5" s="85"/>
      <c r="H5" s="85"/>
      <c r="I5" s="85"/>
      <c r="J5" s="86"/>
      <c r="L5" s="50"/>
      <c r="M5" s="50"/>
      <c r="N5" s="50"/>
      <c r="O5" s="50"/>
    </row>
    <row r="6" spans="1:15" ht="15" thickBot="1" x14ac:dyDescent="0.4">
      <c r="A6" s="59" t="s">
        <v>168</v>
      </c>
      <c r="B6" s="72"/>
      <c r="C6" s="59" t="s">
        <v>16</v>
      </c>
      <c r="D6" s="72"/>
      <c r="E6" s="59" t="s">
        <v>88</v>
      </c>
      <c r="F6" s="72"/>
      <c r="G6" s="59" t="s">
        <v>171</v>
      </c>
      <c r="H6" s="72"/>
      <c r="I6" s="59" t="s">
        <v>13</v>
      </c>
      <c r="J6" s="72"/>
      <c r="K6" s="50"/>
      <c r="L6" s="50"/>
      <c r="M6" s="50"/>
      <c r="N6" s="50"/>
      <c r="O6" s="50"/>
    </row>
    <row r="7" spans="1:15" x14ac:dyDescent="0.35">
      <c r="A7" s="55"/>
      <c r="B7" s="56"/>
      <c r="C7" s="88"/>
      <c r="D7" s="89"/>
      <c r="E7" s="88"/>
      <c r="F7" s="89"/>
      <c r="G7" s="55"/>
      <c r="H7" s="56"/>
      <c r="I7" s="55"/>
      <c r="J7" s="48"/>
      <c r="K7" s="50"/>
      <c r="L7" s="50"/>
      <c r="M7" s="50"/>
      <c r="N7" s="50"/>
      <c r="O7" s="50"/>
    </row>
    <row r="8" spans="1:15" ht="15" thickBot="1" x14ac:dyDescent="0.4">
      <c r="A8" s="57"/>
      <c r="B8" s="58"/>
      <c r="C8" s="90"/>
      <c r="D8" s="91"/>
      <c r="E8" s="90"/>
      <c r="F8" s="91"/>
      <c r="G8" s="57"/>
      <c r="H8" s="58"/>
      <c r="I8" s="87"/>
      <c r="J8" s="49"/>
      <c r="K8" s="50"/>
    </row>
    <row r="9" spans="1:15" x14ac:dyDescent="0.35">
      <c r="A9" s="16"/>
      <c r="B9" s="16"/>
      <c r="C9" s="31"/>
      <c r="D9" s="31"/>
      <c r="E9" s="31"/>
      <c r="F9" s="31" t="str">
        <f>IF($I$7="","",IF($I$7="Percussione Nylon","Ltassello_1",IF($I$7="Percussione Acciaio/Nylon","Ltassello_2",IF($I$7="Avvitabile Acciaio","Ltassello_3",IF($I$7="SGR Percussione Nylon","Ltassello_4",IF($I$7="SGR Percussione Acciaio/Nylon","Ltassello_5",))))))</f>
        <v/>
      </c>
      <c r="G9" s="63"/>
      <c r="H9" s="64"/>
      <c r="I9" s="64"/>
      <c r="J9" s="65"/>
      <c r="K9" s="50"/>
      <c r="L9" s="50"/>
      <c r="M9" s="50"/>
      <c r="N9" s="50"/>
      <c r="O9" s="50"/>
    </row>
    <row r="10" spans="1:15" ht="15" thickBot="1" x14ac:dyDescent="0.4">
      <c r="A10" s="16"/>
      <c r="B10" s="16"/>
      <c r="C10" s="31"/>
      <c r="D10" s="31"/>
      <c r="E10" s="31"/>
      <c r="F10" s="31"/>
      <c r="G10" s="66"/>
      <c r="H10" s="67"/>
      <c r="I10" s="67"/>
      <c r="J10" s="68"/>
    </row>
    <row r="11" spans="1:15" ht="17" thickBot="1" x14ac:dyDescent="0.4">
      <c r="A11" s="59" t="s">
        <v>89</v>
      </c>
      <c r="B11" s="72"/>
      <c r="C11" s="59" t="s">
        <v>91</v>
      </c>
      <c r="D11" s="72"/>
      <c r="E11" s="59" t="s">
        <v>14</v>
      </c>
      <c r="F11" s="72"/>
      <c r="G11" s="66"/>
      <c r="H11" s="67"/>
      <c r="I11" s="67"/>
      <c r="J11" s="68"/>
    </row>
    <row r="12" spans="1:15" x14ac:dyDescent="0.35">
      <c r="A12" s="55"/>
      <c r="B12" s="56"/>
      <c r="C12" s="55"/>
      <c r="D12" s="56"/>
      <c r="E12" s="55"/>
      <c r="F12" s="56"/>
      <c r="G12" s="66"/>
      <c r="H12" s="67"/>
      <c r="I12" s="67"/>
      <c r="J12" s="68"/>
    </row>
    <row r="13" spans="1:15" ht="15" thickBot="1" x14ac:dyDescent="0.4">
      <c r="A13" s="57"/>
      <c r="B13" s="58"/>
      <c r="C13" s="57"/>
      <c r="D13" s="58"/>
      <c r="E13" s="57"/>
      <c r="F13" s="58"/>
      <c r="G13" s="66"/>
      <c r="H13" s="67"/>
      <c r="I13" s="67"/>
      <c r="J13" s="68"/>
    </row>
    <row r="14" spans="1:15" x14ac:dyDescent="0.35">
      <c r="A14" s="16"/>
      <c r="B14" s="16"/>
      <c r="C14" s="16"/>
      <c r="D14" s="16"/>
      <c r="E14" s="16"/>
      <c r="F14" s="16"/>
      <c r="G14" s="66"/>
      <c r="H14" s="67"/>
      <c r="I14" s="67"/>
      <c r="J14" s="68"/>
    </row>
    <row r="15" spans="1:15" ht="15" thickBot="1" x14ac:dyDescent="0.4">
      <c r="A15" s="16"/>
      <c r="B15" s="16"/>
      <c r="C15" s="16"/>
      <c r="D15" s="16"/>
      <c r="E15" s="16"/>
      <c r="F15" s="16"/>
      <c r="G15" s="66"/>
      <c r="H15" s="67"/>
      <c r="I15" s="67"/>
      <c r="J15" s="68"/>
    </row>
    <row r="16" spans="1:15" ht="30" customHeight="1" thickBot="1" x14ac:dyDescent="0.4">
      <c r="A16" s="59" t="s">
        <v>15</v>
      </c>
      <c r="B16" s="60"/>
      <c r="C16" s="59" t="s">
        <v>17</v>
      </c>
      <c r="D16" s="72"/>
      <c r="E16" s="73" t="s">
        <v>92</v>
      </c>
      <c r="F16" s="74"/>
      <c r="G16" s="66"/>
      <c r="H16" s="67"/>
      <c r="I16" s="67"/>
      <c r="J16" s="68"/>
    </row>
    <row r="17" spans="1:10" x14ac:dyDescent="0.35">
      <c r="A17" s="55"/>
      <c r="B17" s="61"/>
      <c r="C17" s="55"/>
      <c r="D17" s="56"/>
      <c r="E17" s="55"/>
      <c r="F17" s="56"/>
      <c r="G17" s="66"/>
      <c r="H17" s="67"/>
      <c r="I17" s="67"/>
      <c r="J17" s="68"/>
    </row>
    <row r="18" spans="1:10" ht="15" thickBot="1" x14ac:dyDescent="0.4">
      <c r="A18" s="57"/>
      <c r="B18" s="62"/>
      <c r="C18" s="57"/>
      <c r="D18" s="58"/>
      <c r="E18" s="57"/>
      <c r="F18" s="58"/>
      <c r="G18" s="69"/>
      <c r="H18" s="70"/>
      <c r="I18" s="70"/>
      <c r="J18" s="71"/>
    </row>
    <row r="19" spans="1:10" ht="14.5" customHeight="1" x14ac:dyDescent="0.35">
      <c r="A19" s="37"/>
      <c r="B19" s="38" t="str">
        <f>IF($C$17="","Niente",IF($C$17="Kerakover Kompact New (Fine)","FasciaIntonachinoSolar",IF($C$17="Kerakover Kompact New (Medio)","FasciaIntonachinoSolar",IF($C$17="Kerakover Silox Finish 1,0","FasciaIntonachinoSolar",IF($C$17="Kerakover Silox Finish 1,2","FasciaIntonachinoSolar",IF($C$17="Kerakover Silox Finish 1,5","FasciaIntonachinoSolar","FasciaIntonachino"))))))</f>
        <v>Niente</v>
      </c>
      <c r="C19" s="37"/>
      <c r="D19" s="37"/>
      <c r="E19" s="37"/>
      <c r="F19" s="37"/>
      <c r="G19" s="37"/>
      <c r="H19" s="37"/>
      <c r="I19" s="37"/>
      <c r="J19" s="16"/>
    </row>
    <row r="20" spans="1:10" ht="12.5" customHeight="1" thickBot="1" x14ac:dyDescent="0.4">
      <c r="A20" s="46"/>
      <c r="B20" s="47"/>
      <c r="C20" s="46"/>
      <c r="D20" s="46"/>
      <c r="E20" s="46"/>
      <c r="F20" s="46"/>
      <c r="G20" s="46"/>
      <c r="H20" s="46"/>
      <c r="I20" s="46"/>
      <c r="J20" s="16"/>
    </row>
    <row r="21" spans="1:10" ht="15" customHeight="1" thickBot="1" x14ac:dyDescent="0.4">
      <c r="A21" s="53" t="s">
        <v>18</v>
      </c>
      <c r="B21" s="54"/>
      <c r="C21" s="46"/>
      <c r="D21" s="46"/>
      <c r="E21" s="46"/>
      <c r="F21" s="46"/>
      <c r="G21" s="46"/>
      <c r="H21" s="46"/>
      <c r="I21" s="46"/>
      <c r="J21" s="16"/>
    </row>
    <row r="22" spans="1:10" ht="14" customHeight="1" x14ac:dyDescent="0.35">
      <c r="A22" s="55"/>
      <c r="B22" s="56"/>
      <c r="C22" s="46"/>
      <c r="D22" s="46"/>
      <c r="E22" s="46"/>
      <c r="F22" s="46"/>
      <c r="G22" s="46"/>
      <c r="H22" s="46"/>
      <c r="I22" s="46"/>
      <c r="J22" s="16"/>
    </row>
    <row r="23" spans="1:10" ht="12.5" customHeight="1" thickBot="1" x14ac:dyDescent="0.4">
      <c r="A23" s="57"/>
      <c r="B23" s="58"/>
      <c r="C23" s="46"/>
      <c r="D23" s="46"/>
      <c r="E23" s="46"/>
      <c r="F23" s="46"/>
      <c r="G23" s="46"/>
      <c r="H23" s="46"/>
      <c r="I23" s="46"/>
      <c r="J23" s="16"/>
    </row>
    <row r="24" spans="1:10" ht="14" customHeight="1" thickBot="1" x14ac:dyDescent="0.4">
      <c r="A24" s="4"/>
      <c r="B24" s="4"/>
      <c r="C24" s="4"/>
      <c r="D24" s="4"/>
      <c r="E24" s="4"/>
      <c r="F24" s="4"/>
      <c r="G24" s="4"/>
      <c r="H24" s="4"/>
      <c r="I24" s="16"/>
      <c r="J24" s="16"/>
    </row>
    <row r="25" spans="1:10" ht="16" thickBot="1" x14ac:dyDescent="0.4">
      <c r="A25" s="5"/>
      <c r="B25" s="93" t="s">
        <v>65</v>
      </c>
      <c r="C25" s="94"/>
      <c r="D25" s="94"/>
      <c r="E25" s="94"/>
      <c r="F25" s="94"/>
      <c r="G25" s="4"/>
      <c r="H25" s="4"/>
      <c r="J25" s="16"/>
    </row>
    <row r="26" spans="1:10" s="35" customFormat="1" ht="43.5" customHeight="1" x14ac:dyDescent="0.35">
      <c r="A26" s="96" t="s">
        <v>0</v>
      </c>
      <c r="B26" s="96"/>
      <c r="C26" s="15"/>
      <c r="D26" s="15"/>
      <c r="E26" s="15" t="s">
        <v>129</v>
      </c>
      <c r="F26" s="96" t="s">
        <v>1</v>
      </c>
      <c r="G26" s="96"/>
      <c r="H26" s="15" t="s">
        <v>39</v>
      </c>
      <c r="I26" s="15" t="s">
        <v>2</v>
      </c>
      <c r="J26" s="34"/>
    </row>
    <row r="27" spans="1:10" x14ac:dyDescent="0.35">
      <c r="A27" s="17" t="s">
        <v>4</v>
      </c>
      <c r="B27" s="16"/>
      <c r="C27" s="16"/>
      <c r="D27" s="16"/>
      <c r="E27" s="16"/>
      <c r="F27" s="16"/>
      <c r="G27" s="16"/>
      <c r="H27" s="16"/>
      <c r="I27" s="16"/>
      <c r="J27" s="16"/>
    </row>
    <row r="28" spans="1:10" x14ac:dyDescent="0.35">
      <c r="A28" s="17"/>
      <c r="B28" s="16"/>
      <c r="C28" s="16"/>
      <c r="D28" s="16"/>
      <c r="E28" s="16"/>
      <c r="F28" s="16"/>
      <c r="G28" s="16"/>
      <c r="H28" s="16"/>
      <c r="I28" s="16"/>
      <c r="J28" s="16"/>
    </row>
    <row r="29" spans="1:10" x14ac:dyDescent="0.35">
      <c r="A29" s="95" t="s">
        <v>5</v>
      </c>
      <c r="B29" s="95"/>
      <c r="C29" s="95"/>
      <c r="D29" s="95"/>
      <c r="E29" s="95"/>
      <c r="F29" s="95"/>
      <c r="G29" s="95"/>
      <c r="H29" s="95"/>
      <c r="I29" s="16"/>
      <c r="J29" s="16"/>
    </row>
    <row r="30" spans="1:10" ht="16.5" x14ac:dyDescent="0.35">
      <c r="A30" s="16" t="str">
        <f>CONCATENATE($A$20," ",$A$21)</f>
        <v xml:space="preserve"> Operaio</v>
      </c>
      <c r="B30" s="16"/>
      <c r="C30" s="16"/>
      <c r="D30" s="16"/>
      <c r="E30" s="16" t="s">
        <v>3</v>
      </c>
      <c r="F30" s="51">
        <v>0.2</v>
      </c>
      <c r="G30" s="51"/>
      <c r="H30" s="18" t="e">
        <f>VLOOKUP($A$22,TabellaOperaio[[Tipologia]:[€/h]],2,FALSE)</f>
        <v>#N/A</v>
      </c>
      <c r="I30" s="28" t="e">
        <f>F30*H30</f>
        <v>#N/A</v>
      </c>
      <c r="J30" s="16"/>
    </row>
    <row r="31" spans="1:10" x14ac:dyDescent="0.35">
      <c r="A31" s="16"/>
      <c r="B31" s="16"/>
      <c r="C31" s="16"/>
      <c r="D31" s="16"/>
      <c r="E31" s="16"/>
      <c r="F31" s="16"/>
      <c r="G31" s="16"/>
      <c r="H31" s="16"/>
      <c r="I31" s="16"/>
      <c r="J31" s="16"/>
    </row>
    <row r="32" spans="1:10" x14ac:dyDescent="0.35">
      <c r="A32" s="95" t="s">
        <v>6</v>
      </c>
      <c r="B32" s="95"/>
      <c r="C32" s="95"/>
      <c r="D32" s="95"/>
      <c r="E32" s="95"/>
      <c r="F32" s="95"/>
      <c r="G32" s="95"/>
      <c r="H32" s="95"/>
      <c r="I32" s="16"/>
      <c r="J32" s="16"/>
    </row>
    <row r="33" spans="1:10" ht="16.5" x14ac:dyDescent="0.35">
      <c r="A33" s="16" t="str">
        <f>CONCATENATE($A$20," ",$A$21)</f>
        <v xml:space="preserve"> Operaio</v>
      </c>
      <c r="B33" s="16"/>
      <c r="C33" s="16"/>
      <c r="D33" s="16"/>
      <c r="E33" s="16" t="s">
        <v>3</v>
      </c>
      <c r="F33" s="97">
        <f>$C$12*0.03</f>
        <v>0</v>
      </c>
      <c r="G33" s="97"/>
      <c r="H33" s="18" t="e">
        <f>VLOOKUP($A$22,TabellaOperaio[[Tipologia]:[€/h]],2,FALSE)</f>
        <v>#N/A</v>
      </c>
      <c r="I33" s="28" t="e">
        <f>F33*H33</f>
        <v>#N/A</v>
      </c>
      <c r="J33" s="16"/>
    </row>
    <row r="34" spans="1:10" x14ac:dyDescent="0.35">
      <c r="A34" s="16"/>
      <c r="B34" s="16"/>
      <c r="C34" s="16"/>
      <c r="D34" s="16"/>
      <c r="E34" s="16"/>
      <c r="F34" s="16"/>
      <c r="G34" s="16"/>
      <c r="H34" s="16"/>
      <c r="I34" s="16"/>
      <c r="J34" s="16"/>
    </row>
    <row r="35" spans="1:10" x14ac:dyDescent="0.35">
      <c r="A35" s="95" t="s">
        <v>36</v>
      </c>
      <c r="B35" s="95"/>
      <c r="C35" s="95"/>
      <c r="D35" s="95"/>
      <c r="E35" s="95"/>
      <c r="F35" s="95"/>
      <c r="G35" s="95"/>
      <c r="H35" s="95"/>
      <c r="I35" s="16"/>
      <c r="J35" s="16"/>
    </row>
    <row r="36" spans="1:10" ht="16.5" x14ac:dyDescent="0.35">
      <c r="A36" s="16" t="str">
        <f>CONCATENATE($A$20," ",$A$21)</f>
        <v xml:space="preserve"> Operaio</v>
      </c>
      <c r="B36" s="16"/>
      <c r="C36" s="16"/>
      <c r="D36" s="16"/>
      <c r="E36" s="16" t="s">
        <v>3</v>
      </c>
      <c r="F36" s="51">
        <v>0.2</v>
      </c>
      <c r="G36" s="51"/>
      <c r="H36" s="18" t="e">
        <f>VLOOKUP($A$22,TabellaOperaio[[Tipologia]:[€/h]],2,FALSE)</f>
        <v>#N/A</v>
      </c>
      <c r="I36" s="28" t="e">
        <f>F36*H36</f>
        <v>#N/A</v>
      </c>
      <c r="J36" s="16"/>
    </row>
    <row r="37" spans="1:10" x14ac:dyDescent="0.35">
      <c r="A37" s="16"/>
      <c r="B37" s="16"/>
      <c r="C37" s="16"/>
      <c r="D37" s="16"/>
      <c r="E37" s="16"/>
      <c r="F37" s="16"/>
      <c r="G37" s="18"/>
      <c r="H37" s="18"/>
      <c r="I37" s="16"/>
      <c r="J37" s="16"/>
    </row>
    <row r="38" spans="1:10" ht="31.5" customHeight="1" x14ac:dyDescent="0.35">
      <c r="A38" s="52" t="s">
        <v>7</v>
      </c>
      <c r="B38" s="52"/>
      <c r="C38" s="52"/>
      <c r="D38" s="52"/>
      <c r="E38" s="52"/>
      <c r="F38" s="52"/>
      <c r="G38" s="52"/>
      <c r="H38" s="52"/>
      <c r="I38" s="16"/>
      <c r="J38" s="16"/>
    </row>
    <row r="39" spans="1:10" ht="16.5" x14ac:dyDescent="0.35">
      <c r="A39" s="16" t="str">
        <f>CONCATENATE($A$20," ",$A$21)</f>
        <v xml:space="preserve"> Operaio</v>
      </c>
      <c r="B39" s="16"/>
      <c r="C39" s="16"/>
      <c r="D39" s="16"/>
      <c r="E39" s="16" t="s">
        <v>3</v>
      </c>
      <c r="F39" s="51">
        <v>0.2</v>
      </c>
      <c r="G39" s="51"/>
      <c r="H39" s="18" t="e">
        <f>VLOOKUP($A$22,TabellaOperaio[[Tipologia]:[€/h]],2,FALSE)</f>
        <v>#N/A</v>
      </c>
      <c r="I39" s="28" t="e">
        <f>F39*H39</f>
        <v>#N/A</v>
      </c>
      <c r="J39" s="16"/>
    </row>
    <row r="40" spans="1:10" x14ac:dyDescent="0.35">
      <c r="A40" s="16"/>
      <c r="B40" s="16"/>
      <c r="C40" s="16"/>
      <c r="D40" s="16"/>
      <c r="E40" s="16"/>
      <c r="F40" s="16"/>
      <c r="G40" s="16"/>
      <c r="H40" s="16"/>
      <c r="I40" s="16"/>
      <c r="J40" s="16"/>
    </row>
    <row r="41" spans="1:10" x14ac:dyDescent="0.35">
      <c r="A41" s="95" t="s">
        <v>8</v>
      </c>
      <c r="B41" s="95"/>
      <c r="C41" s="95"/>
      <c r="D41" s="95"/>
      <c r="E41" s="95"/>
      <c r="F41" s="95"/>
      <c r="G41" s="95"/>
      <c r="H41" s="95"/>
      <c r="I41" s="16"/>
      <c r="J41" s="16"/>
    </row>
    <row r="42" spans="1:10" ht="16.5" x14ac:dyDescent="0.35">
      <c r="A42" s="16" t="str">
        <f>CONCATENATE($A$20," ",$A$21)</f>
        <v xml:space="preserve"> Operaio</v>
      </c>
      <c r="B42" s="16"/>
      <c r="C42" s="16"/>
      <c r="D42" s="16"/>
      <c r="E42" s="16" t="s">
        <v>3</v>
      </c>
      <c r="F42" s="51">
        <v>0.15</v>
      </c>
      <c r="G42" s="51"/>
      <c r="H42" s="18" t="e">
        <f>VLOOKUP($A$22,TabellaOperaio[[Tipologia]:[€/h]],2,FALSE)</f>
        <v>#N/A</v>
      </c>
      <c r="I42" s="28" t="e">
        <f>F42*H42</f>
        <v>#N/A</v>
      </c>
      <c r="J42" s="16"/>
    </row>
    <row r="43" spans="1:10" x14ac:dyDescent="0.35">
      <c r="A43" s="16"/>
      <c r="B43" s="16"/>
      <c r="C43" s="16"/>
      <c r="D43" s="16"/>
      <c r="E43" s="16"/>
      <c r="F43" s="16"/>
      <c r="G43" s="16"/>
      <c r="H43" s="16"/>
      <c r="I43" s="16"/>
      <c r="J43" s="16"/>
    </row>
    <row r="44" spans="1:10" x14ac:dyDescent="0.35">
      <c r="A44" s="95" t="s">
        <v>9</v>
      </c>
      <c r="B44" s="95"/>
      <c r="C44" s="95"/>
      <c r="D44" s="95"/>
      <c r="E44" s="95"/>
      <c r="F44" s="95"/>
      <c r="G44" s="95"/>
      <c r="H44" s="95"/>
      <c r="I44" s="16"/>
      <c r="J44" s="16"/>
    </row>
    <row r="45" spans="1:10" ht="16.5" x14ac:dyDescent="0.35">
      <c r="A45" s="16" t="str">
        <f>CONCATENATE($A$20," ",$A$21)</f>
        <v xml:space="preserve"> Operaio</v>
      </c>
      <c r="B45" s="16"/>
      <c r="C45" s="16"/>
      <c r="D45" s="16"/>
      <c r="E45" s="16" t="s">
        <v>3</v>
      </c>
      <c r="F45" s="51">
        <v>0.15</v>
      </c>
      <c r="G45" s="51"/>
      <c r="H45" s="18" t="e">
        <f>VLOOKUP($A$22,TabellaOperaio[[Tipologia]:[€/h]],2,FALSE)</f>
        <v>#N/A</v>
      </c>
      <c r="I45" s="28" t="e">
        <f>F45*H45</f>
        <v>#N/A</v>
      </c>
      <c r="J45" s="16"/>
    </row>
    <row r="46" spans="1:10" ht="15" thickBot="1" x14ac:dyDescent="0.4">
      <c r="A46" s="16"/>
      <c r="B46" s="16"/>
      <c r="C46" s="16"/>
      <c r="D46" s="16"/>
      <c r="E46" s="16"/>
      <c r="F46" s="16"/>
      <c r="G46" s="19"/>
      <c r="H46" s="19"/>
      <c r="I46" s="19"/>
      <c r="J46" s="16"/>
    </row>
    <row r="47" spans="1:10" ht="15.5" x14ac:dyDescent="0.35">
      <c r="A47" s="16"/>
      <c r="B47" s="16"/>
      <c r="C47" s="16"/>
      <c r="D47" s="16"/>
      <c r="E47" s="16"/>
      <c r="F47" s="16"/>
      <c r="G47" s="16"/>
      <c r="H47" s="20" t="s">
        <v>34</v>
      </c>
      <c r="I47" s="28" t="e">
        <f>SUM($I$30,$I$33,$I$36,$I$39,$I$42,$I$45)</f>
        <v>#N/A</v>
      </c>
      <c r="J47" s="16"/>
    </row>
    <row r="48" spans="1:10" x14ac:dyDescent="0.35">
      <c r="A48" s="16"/>
      <c r="B48" s="16"/>
      <c r="C48" s="16"/>
      <c r="D48" s="16"/>
      <c r="E48" s="16"/>
      <c r="F48" s="16"/>
      <c r="G48" s="16"/>
      <c r="H48" s="16"/>
      <c r="I48" s="16"/>
      <c r="J48" s="16"/>
    </row>
    <row r="49" spans="1:10" x14ac:dyDescent="0.35">
      <c r="A49" s="16"/>
      <c r="B49" s="16"/>
      <c r="C49" s="16"/>
      <c r="D49" s="16"/>
      <c r="E49" s="16"/>
      <c r="F49" s="16"/>
      <c r="G49" s="16"/>
      <c r="H49" s="16"/>
      <c r="I49" s="16"/>
      <c r="J49" s="16"/>
    </row>
    <row r="50" spans="1:10" x14ac:dyDescent="0.35">
      <c r="A50" s="17" t="s">
        <v>10</v>
      </c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36.5" customHeight="1" x14ac:dyDescent="0.35">
      <c r="A51" s="52" t="str">
        <f>CONCATENATE($A$6," ",$A$7)</f>
        <v xml:space="preserve">Adesivo </v>
      </c>
      <c r="B51" s="52"/>
      <c r="C51" s="52"/>
      <c r="D51" s="52"/>
      <c r="E51" s="16" t="s">
        <v>11</v>
      </c>
      <c r="F51" s="51">
        <v>4</v>
      </c>
      <c r="G51" s="51"/>
      <c r="H51" s="21" t="e">
        <f>VLOOKUP($A$7,TabellaAdesivoRasante[#All],2,FALSE)</f>
        <v>#N/A</v>
      </c>
      <c r="I51" s="28" t="e">
        <f>F51*H51</f>
        <v>#N/A</v>
      </c>
      <c r="J51" s="16"/>
    </row>
    <row r="52" spans="1:10" ht="33.5" customHeight="1" x14ac:dyDescent="0.35">
      <c r="A52" s="52" t="str">
        <f>CONCATENATE($C$6," ",$C$7," ",$E$7)</f>
        <v xml:space="preserve">Pannello  </v>
      </c>
      <c r="B52" s="52"/>
      <c r="C52" s="52"/>
      <c r="D52" s="52"/>
      <c r="E52" s="16" t="s">
        <v>12</v>
      </c>
      <c r="F52" s="51">
        <v>1</v>
      </c>
      <c r="G52" s="51"/>
      <c r="H52" s="36" t="s">
        <v>135</v>
      </c>
      <c r="I52" s="28" t="e">
        <f>F52*H52</f>
        <v>#VALUE!</v>
      </c>
      <c r="J52" s="16"/>
    </row>
    <row r="53" spans="1:10" ht="33.5" customHeight="1" x14ac:dyDescent="0.35">
      <c r="A53" s="52" t="str">
        <f>CONCATENATE($G$6," ",$G$7)</f>
        <v xml:space="preserve">Rasante </v>
      </c>
      <c r="B53" s="52"/>
      <c r="C53" s="52"/>
      <c r="D53" s="52"/>
      <c r="E53" s="16" t="s">
        <v>11</v>
      </c>
      <c r="F53" s="51">
        <v>6</v>
      </c>
      <c r="G53" s="51"/>
      <c r="H53" s="21" t="e">
        <f>VLOOKUP($G$7,TabellaAdesivoRasante6[#All],2,FALSE)</f>
        <v>#N/A</v>
      </c>
      <c r="I53" s="28" t="e">
        <f>F53*H53</f>
        <v>#N/A</v>
      </c>
      <c r="J53" s="16"/>
    </row>
    <row r="54" spans="1:10" ht="32.5" customHeight="1" x14ac:dyDescent="0.35">
      <c r="A54" s="52" t="str">
        <f>CONCATENATE($I$6," ",$I$7," ",$A$12)</f>
        <v xml:space="preserve">Tasselli  </v>
      </c>
      <c r="B54" s="52"/>
      <c r="C54" s="52"/>
      <c r="D54" s="52"/>
      <c r="E54" s="16" t="s">
        <v>33</v>
      </c>
      <c r="F54" s="92">
        <f>$C$12</f>
        <v>0</v>
      </c>
      <c r="G54" s="92"/>
      <c r="H54" s="21" t="e">
        <f t="array" ref="H54">INDEX(TabellaTasselli[],MATCH(1,(TabellaTasselli[Tasselli]=$I$7)*(TabellaTasselli[Lunghezza Tasselli]=$A$12),0),3)</f>
        <v>#N/A</v>
      </c>
      <c r="I54" s="28" t="e">
        <f>F54*H54</f>
        <v>#N/A</v>
      </c>
      <c r="J54" s="16"/>
    </row>
    <row r="55" spans="1:10" ht="27" customHeight="1" x14ac:dyDescent="0.35">
      <c r="A55" s="52" t="s">
        <v>37</v>
      </c>
      <c r="B55" s="52"/>
      <c r="C55" s="52"/>
      <c r="D55" s="52"/>
      <c r="E55" s="22" t="s">
        <v>58</v>
      </c>
      <c r="F55" s="101" t="s">
        <v>58</v>
      </c>
      <c r="G55" s="101"/>
      <c r="H55" s="22" t="s">
        <v>58</v>
      </c>
      <c r="I55" s="28">
        <f>ACCESSORI!$B$12</f>
        <v>3.2055000000000007</v>
      </c>
      <c r="J55" s="16"/>
    </row>
    <row r="56" spans="1:10" ht="31.5" customHeight="1" x14ac:dyDescent="0.35">
      <c r="A56" s="52" t="str">
        <f>CONCATENATE($E$11," ",$E$12)</f>
        <v xml:space="preserve">Rete </v>
      </c>
      <c r="B56" s="52"/>
      <c r="C56" s="52"/>
      <c r="D56" s="52"/>
      <c r="E56" s="16" t="s">
        <v>12</v>
      </c>
      <c r="F56" s="51">
        <v>1.1000000000000001</v>
      </c>
      <c r="G56" s="51"/>
      <c r="H56" s="21" t="e">
        <f>VLOOKUP($E$12,TabellaReti[],3,FALSE)</f>
        <v>#N/A</v>
      </c>
      <c r="I56" s="28" t="e">
        <f>F56*H56</f>
        <v>#N/A</v>
      </c>
      <c r="J56" s="16"/>
    </row>
    <row r="57" spans="1:10" ht="30" customHeight="1" x14ac:dyDescent="0.35">
      <c r="A57" s="52" t="str">
        <f>CONCATENATE($A$16," ",$A$17)</f>
        <v xml:space="preserve">Fondo </v>
      </c>
      <c r="B57" s="52"/>
      <c r="C57" s="52"/>
      <c r="D57" s="52"/>
      <c r="E57" s="16" t="s">
        <v>29</v>
      </c>
      <c r="F57" s="51">
        <v>0.2</v>
      </c>
      <c r="G57" s="51"/>
      <c r="H57" s="21" t="e">
        <f>VLOOKUP($A$17,TabellaFondo[],3,FALSE)</f>
        <v>#N/A</v>
      </c>
      <c r="I57" s="28" t="e">
        <f>F57*H57</f>
        <v>#N/A</v>
      </c>
      <c r="J57" s="16"/>
    </row>
    <row r="58" spans="1:10" ht="29.5" customHeight="1" x14ac:dyDescent="0.35">
      <c r="A58" s="52" t="str">
        <f>CONCATENATE($C$16," ",$C$17," ",$E$17)</f>
        <v xml:space="preserve">Intonachino  </v>
      </c>
      <c r="B58" s="52"/>
      <c r="C58" s="52"/>
      <c r="D58" s="52"/>
      <c r="E58" s="16" t="s">
        <v>11</v>
      </c>
      <c r="F58" s="92" t="e">
        <f>$F$59</f>
        <v>#N/A</v>
      </c>
      <c r="G58" s="92"/>
      <c r="H58" s="21" t="e">
        <f t="array" ref="H58">INDEX(TabellaIntonachino[],MATCH(1,(TabellaIntonachino[Intonachino]=$C$17)*(TabellaIntonachino[Fascia Colore]=$E$17),0),4)</f>
        <v>#N/A</v>
      </c>
      <c r="I58" s="28" t="e">
        <f>F58*H58</f>
        <v>#N/A</v>
      </c>
      <c r="J58" s="16"/>
    </row>
    <row r="59" spans="1:10" ht="15" thickBot="1" x14ac:dyDescent="0.4">
      <c r="A59" s="6"/>
      <c r="B59" s="6"/>
      <c r="C59" s="6"/>
      <c r="D59" s="6"/>
      <c r="E59" s="16"/>
      <c r="F59" s="31" t="e">
        <f t="array" ref="F59">INDEX(TabellaIntonachino[],MATCH(1,(TabellaIntonachino[Intonachino]=$C$17)*(TabellaIntonachino[Fascia Colore]=$E$17),0),3)</f>
        <v>#N/A</v>
      </c>
      <c r="G59" s="23"/>
      <c r="H59" s="24"/>
      <c r="I59" s="19"/>
      <c r="J59" s="16"/>
    </row>
    <row r="60" spans="1:10" ht="15.5" x14ac:dyDescent="0.35">
      <c r="A60" s="6"/>
      <c r="B60" s="6"/>
      <c r="C60" s="6"/>
      <c r="D60" s="6"/>
      <c r="E60" s="16"/>
      <c r="F60" s="16"/>
      <c r="G60" s="16"/>
      <c r="H60" s="20" t="s">
        <v>35</v>
      </c>
      <c r="I60" s="28" t="e">
        <f>SUM($I$51,$I$52,$I$53,$I$54,$I$55,$I$56,$I$57,$I$58)</f>
        <v>#N/A</v>
      </c>
      <c r="J60" s="16"/>
    </row>
    <row r="61" spans="1:10" x14ac:dyDescent="0.35">
      <c r="A61" s="99"/>
      <c r="B61" s="100"/>
      <c r="C61" s="100"/>
      <c r="D61" s="100"/>
      <c r="E61" s="100"/>
      <c r="F61" s="100"/>
      <c r="G61" s="100"/>
      <c r="H61" s="100"/>
      <c r="I61" s="16"/>
      <c r="J61" s="16"/>
    </row>
    <row r="62" spans="1:10" x14ac:dyDescent="0.35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x14ac:dyDescent="0.35">
      <c r="A63" s="17" t="s">
        <v>133</v>
      </c>
      <c r="B63" s="16"/>
      <c r="C63" s="16"/>
      <c r="D63" s="16"/>
      <c r="E63" s="16"/>
      <c r="F63" s="16"/>
      <c r="G63" s="16"/>
      <c r="H63" s="16"/>
      <c r="I63" s="16"/>
      <c r="J63" s="16"/>
    </row>
    <row r="64" spans="1:10" x14ac:dyDescent="0.35">
      <c r="A64" s="17"/>
      <c r="B64" s="16"/>
      <c r="C64" s="16"/>
      <c r="D64" s="16"/>
      <c r="E64" s="16"/>
      <c r="F64" s="31" t="e">
        <f>$F$51+$F$53+$F$58+($F$57*VLOOKUP($A$17,TabellaFondo[],2,FALSE))+($F$56*VLOOKUP($E$12,TabellaReti[],2,FALSE))</f>
        <v>#N/A</v>
      </c>
      <c r="G64" s="16"/>
      <c r="H64" s="16"/>
      <c r="I64" s="16"/>
      <c r="J64" s="16"/>
    </row>
    <row r="65" spans="1:10" ht="23" customHeight="1" x14ac:dyDescent="0.35">
      <c r="A65" s="32" t="s">
        <v>62</v>
      </c>
      <c r="B65" s="16"/>
      <c r="C65" s="16"/>
      <c r="D65" s="16"/>
      <c r="E65" s="16" t="s">
        <v>11</v>
      </c>
      <c r="F65" s="98" t="e">
        <f>$F$64</f>
        <v>#N/A</v>
      </c>
      <c r="G65" s="98"/>
      <c r="H65" s="16">
        <f>VLOOKUP(A65,TabellaTrasporti[],2,FALSE)</f>
        <v>1.7999999999999999E-2</v>
      </c>
      <c r="I65" s="28" t="e">
        <f>F65*H65</f>
        <v>#N/A</v>
      </c>
      <c r="J65" s="16"/>
    </row>
    <row r="66" spans="1:10" ht="22" customHeight="1" x14ac:dyDescent="0.35">
      <c r="A66" s="17" t="s">
        <v>63</v>
      </c>
      <c r="B66" s="16"/>
      <c r="C66" s="16"/>
      <c r="D66" s="16"/>
      <c r="E66" s="16" t="s">
        <v>11</v>
      </c>
      <c r="F66" s="51">
        <v>0</v>
      </c>
      <c r="G66" s="51"/>
      <c r="H66" s="21">
        <v>1.2</v>
      </c>
      <c r="I66" s="30">
        <f>F66*H66</f>
        <v>0</v>
      </c>
      <c r="J66" s="16"/>
    </row>
    <row r="67" spans="1:10" ht="15" thickBot="1" x14ac:dyDescent="0.4">
      <c r="A67" s="16"/>
      <c r="B67" s="16"/>
      <c r="C67" s="16"/>
      <c r="D67" s="16"/>
      <c r="E67" s="16"/>
      <c r="F67" s="16"/>
      <c r="G67" s="23"/>
      <c r="H67" s="24"/>
      <c r="I67" s="19"/>
      <c r="J67" s="16"/>
    </row>
    <row r="68" spans="1:10" ht="15.5" x14ac:dyDescent="0.35">
      <c r="A68" s="16"/>
      <c r="B68" s="16"/>
      <c r="C68" s="16"/>
      <c r="D68" s="16"/>
      <c r="E68" s="16"/>
      <c r="F68" s="16"/>
      <c r="G68" s="16"/>
      <c r="H68" s="20" t="s">
        <v>38</v>
      </c>
      <c r="I68" s="28" t="e">
        <f>SUM(I65,I66)</f>
        <v>#N/A</v>
      </c>
      <c r="J68" s="16"/>
    </row>
    <row r="69" spans="1:10" x14ac:dyDescent="0.35">
      <c r="A69" s="16"/>
      <c r="B69" s="16"/>
      <c r="C69" s="16"/>
      <c r="D69" s="16"/>
      <c r="E69" s="16"/>
      <c r="F69" s="16"/>
      <c r="G69" s="20"/>
      <c r="H69" s="18"/>
      <c r="I69" s="16"/>
      <c r="J69" s="16"/>
    </row>
    <row r="70" spans="1:10" ht="15" thickBot="1" x14ac:dyDescent="0.4">
      <c r="A70" s="16"/>
      <c r="B70" s="16"/>
      <c r="C70" s="16"/>
      <c r="D70" s="16"/>
      <c r="E70" s="16"/>
      <c r="F70" s="16"/>
      <c r="G70" s="20"/>
      <c r="H70" s="18"/>
      <c r="I70" s="16"/>
      <c r="J70" s="16"/>
    </row>
    <row r="71" spans="1:10" ht="16" thickBot="1" x14ac:dyDescent="0.4">
      <c r="A71" s="105" t="s">
        <v>66</v>
      </c>
      <c r="B71" s="105"/>
      <c r="C71" s="105"/>
      <c r="D71" s="105"/>
      <c r="E71" s="105"/>
      <c r="F71" s="105"/>
      <c r="G71" s="106"/>
      <c r="H71" s="25">
        <v>0.15</v>
      </c>
      <c r="I71" s="29" t="e">
        <f>(SUM($I$47,$I$60,$I$68))*$H$71</f>
        <v>#N/A</v>
      </c>
      <c r="J71" s="16"/>
    </row>
    <row r="72" spans="1:10" ht="15" thickBot="1" x14ac:dyDescent="0.4">
      <c r="A72" s="14"/>
      <c r="B72" s="14"/>
      <c r="C72" s="14"/>
      <c r="D72" s="14"/>
      <c r="E72" s="14"/>
      <c r="F72" s="14"/>
      <c r="G72" s="14"/>
      <c r="H72" s="14"/>
      <c r="I72" s="16"/>
      <c r="J72" s="16"/>
    </row>
    <row r="73" spans="1:10" ht="16" thickBot="1" x14ac:dyDescent="0.4">
      <c r="A73" s="105" t="s">
        <v>67</v>
      </c>
      <c r="B73" s="105"/>
      <c r="C73" s="105"/>
      <c r="D73" s="105"/>
      <c r="E73" s="105"/>
      <c r="F73" s="105"/>
      <c r="G73" s="106"/>
      <c r="H73" s="25">
        <v>0.1</v>
      </c>
      <c r="I73" s="29" t="e">
        <f>(SUM($I$47,$I$60,$I$68,$I$71))*$H$73</f>
        <v>#N/A</v>
      </c>
      <c r="J73" s="16"/>
    </row>
    <row r="74" spans="1:10" ht="15" thickBot="1" x14ac:dyDescent="0.4">
      <c r="A74" s="14"/>
      <c r="B74" s="14"/>
      <c r="C74" s="14"/>
      <c r="D74" s="14"/>
      <c r="E74" s="14"/>
      <c r="F74" s="14"/>
      <c r="G74" s="26"/>
      <c r="H74" s="26"/>
      <c r="I74" s="16"/>
      <c r="J74" s="16"/>
    </row>
    <row r="75" spans="1:10" ht="24.5" thickBot="1" x14ac:dyDescent="0.4">
      <c r="A75" s="102" t="s">
        <v>40</v>
      </c>
      <c r="B75" s="102"/>
      <c r="C75" s="102"/>
      <c r="D75" s="102"/>
      <c r="E75" s="102"/>
      <c r="F75" s="102"/>
      <c r="G75" s="102"/>
      <c r="H75" s="103"/>
      <c r="I75" s="27" t="e">
        <f>SUM($I$47,$I$60,$I$68,$I$71,$I$73)</f>
        <v>#N/A</v>
      </c>
      <c r="J75" s="16"/>
    </row>
    <row r="76" spans="1:10" x14ac:dyDescent="0.35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x14ac:dyDescent="0.35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ht="41" customHeight="1" x14ac:dyDescent="0.35">
      <c r="A78" s="104" t="s">
        <v>134</v>
      </c>
      <c r="B78" s="104"/>
      <c r="C78" s="104"/>
      <c r="D78" s="104"/>
      <c r="E78" s="104"/>
      <c r="F78" s="104"/>
      <c r="G78" s="104"/>
      <c r="H78" s="104"/>
      <c r="I78" s="104"/>
      <c r="J78" s="16"/>
    </row>
    <row r="79" spans="1:10" x14ac:dyDescent="0.35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x14ac:dyDescent="0.35">
      <c r="A80" s="16"/>
      <c r="B80" s="16"/>
      <c r="C80" s="4"/>
      <c r="D80" s="16"/>
      <c r="E80" s="16"/>
      <c r="F80" s="16"/>
      <c r="G80" s="16"/>
      <c r="H80" s="16"/>
      <c r="I80" s="16"/>
      <c r="J80" s="16"/>
    </row>
    <row r="81" spans="1:10" x14ac:dyDescent="0.35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x14ac:dyDescent="0.35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x14ac:dyDescent="0.35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x14ac:dyDescent="0.35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x14ac:dyDescent="0.35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x14ac:dyDescent="0.35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x14ac:dyDescent="0.35">
      <c r="A87" s="16"/>
      <c r="B87" s="16"/>
      <c r="C87" s="16"/>
      <c r="D87" s="16"/>
      <c r="E87" s="16"/>
      <c r="F87" s="16"/>
      <c r="G87" s="16"/>
      <c r="H87" s="16"/>
      <c r="I87" s="16"/>
      <c r="J87" s="16"/>
    </row>
  </sheetData>
  <sheetProtection algorithmName="SHA-512" hashValue="2IZ9kPCfrBSXKf0pJlr4OtNXzmTFOhHblA2ZLWid/XbPH6QmbwyWmLMbL/+OUOLgvvC50V/yJaysst8QxoglhQ==" saltValue="lzlboyXlyRbFwTxVqm2bpA==" spinCount="100000" sheet="1" objects="1" scenarios="1"/>
  <mergeCells count="66">
    <mergeCell ref="F66:G66"/>
    <mergeCell ref="A75:H75"/>
    <mergeCell ref="A78:I78"/>
    <mergeCell ref="A71:G71"/>
    <mergeCell ref="A73:G73"/>
    <mergeCell ref="F65:G65"/>
    <mergeCell ref="A58:D58"/>
    <mergeCell ref="A61:H61"/>
    <mergeCell ref="F55:G55"/>
    <mergeCell ref="F56:G56"/>
    <mergeCell ref="F57:G57"/>
    <mergeCell ref="F58:G58"/>
    <mergeCell ref="A55:D55"/>
    <mergeCell ref="A56:D56"/>
    <mergeCell ref="A57:D57"/>
    <mergeCell ref="A54:D54"/>
    <mergeCell ref="F54:G54"/>
    <mergeCell ref="B25:F25"/>
    <mergeCell ref="A29:H29"/>
    <mergeCell ref="A32:H32"/>
    <mergeCell ref="A35:H35"/>
    <mergeCell ref="A38:H38"/>
    <mergeCell ref="A26:B26"/>
    <mergeCell ref="F26:G26"/>
    <mergeCell ref="F30:G30"/>
    <mergeCell ref="F33:G33"/>
    <mergeCell ref="F36:G36"/>
    <mergeCell ref="F39:G39"/>
    <mergeCell ref="A41:H41"/>
    <mergeCell ref="A44:H44"/>
    <mergeCell ref="A51:D51"/>
    <mergeCell ref="A1:J1"/>
    <mergeCell ref="A2:J3"/>
    <mergeCell ref="A4:J5"/>
    <mergeCell ref="A7:B8"/>
    <mergeCell ref="A6:B6"/>
    <mergeCell ref="C6:D6"/>
    <mergeCell ref="E6:F6"/>
    <mergeCell ref="G6:H6"/>
    <mergeCell ref="I7:I8"/>
    <mergeCell ref="I6:J6"/>
    <mergeCell ref="G7:H8"/>
    <mergeCell ref="E7:F8"/>
    <mergeCell ref="C7:D8"/>
    <mergeCell ref="A11:B11"/>
    <mergeCell ref="E12:F13"/>
    <mergeCell ref="C12:D13"/>
    <mergeCell ref="A12:B13"/>
    <mergeCell ref="E11:F11"/>
    <mergeCell ref="C11:D11"/>
    <mergeCell ref="F53:G53"/>
    <mergeCell ref="A53:D53"/>
    <mergeCell ref="A21:B21"/>
    <mergeCell ref="A22:B23"/>
    <mergeCell ref="A16:B16"/>
    <mergeCell ref="A17:B18"/>
    <mergeCell ref="C17:D18"/>
    <mergeCell ref="E17:F18"/>
    <mergeCell ref="F42:G42"/>
    <mergeCell ref="G9:J18"/>
    <mergeCell ref="F52:G52"/>
    <mergeCell ref="C16:D16"/>
    <mergeCell ref="E16:F16"/>
    <mergeCell ref="A52:D52"/>
    <mergeCell ref="F45:G45"/>
    <mergeCell ref="F51:G51"/>
  </mergeCells>
  <conditionalFormatting sqref="A61:H61">
    <cfRule type="expression" dxfId="54" priority="1">
      <formula>$C$7=""</formula>
    </cfRule>
    <cfRule type="expression" dxfId="53" priority="2">
      <formula>$C$7="Klima Airtech"</formula>
    </cfRule>
    <cfRule type="expression" dxfId="52" priority="3">
      <formula>$C$7="Klima Airplus"</formula>
    </cfRule>
    <cfRule type="expression" dxfId="51" priority="4">
      <formula>$C$7="Klima Air"</formula>
    </cfRule>
  </conditionalFormatting>
  <dataValidations disablePrompts="1" count="10">
    <dataValidation type="list" allowBlank="1" showInputMessage="1" showErrorMessage="1" sqref="A7:B8" xr:uid="{00000000-0002-0000-0000-000000000000}">
      <formula1>Ade</formula1>
    </dataValidation>
    <dataValidation type="list" allowBlank="1" showInputMessage="1" showErrorMessage="1" sqref="I7" xr:uid="{00000000-0002-0000-0000-000001000000}">
      <formula1>Tasselli</formula1>
    </dataValidation>
    <dataValidation type="list" allowBlank="1" showInputMessage="1" showErrorMessage="1" sqref="C12:D13" xr:uid="{00000000-0002-0000-0000-000002000000}">
      <formula1>Numerotasselli</formula1>
    </dataValidation>
    <dataValidation type="list" allowBlank="1" showInputMessage="1" showErrorMessage="1" sqref="E12:F13" xr:uid="{00000000-0002-0000-0000-000003000000}">
      <formula1>Rete</formula1>
    </dataValidation>
    <dataValidation type="list" allowBlank="1" showInputMessage="1" showErrorMessage="1" sqref="A17:B18" xr:uid="{00000000-0002-0000-0000-000004000000}">
      <formula1>Fondo</formula1>
    </dataValidation>
    <dataValidation type="list" allowBlank="1" showInputMessage="1" showErrorMessage="1" sqref="C17:D18" xr:uid="{00000000-0002-0000-0000-000005000000}">
      <formula1>Intonachino</formula1>
    </dataValidation>
    <dataValidation type="list" allowBlank="1" showInputMessage="1" showErrorMessage="1" sqref="A22:B23" xr:uid="{00000000-0002-0000-0000-000006000000}">
      <formula1>Operaio</formula1>
    </dataValidation>
    <dataValidation type="list" allowBlank="1" showInputMessage="1" showErrorMessage="1" sqref="A12" xr:uid="{00000000-0002-0000-0000-000007000000}">
      <formula1>INDIRECT($F$9)</formula1>
    </dataValidation>
    <dataValidation type="list" allowBlank="1" showInputMessage="1" showErrorMessage="1" sqref="E17:F18" xr:uid="{00000000-0002-0000-0000-000008000000}">
      <formula1>INDIRECT($B$19)</formula1>
    </dataValidation>
    <dataValidation type="list" allowBlank="1" showInputMessage="1" showErrorMessage="1" sqref="G7:H8" xr:uid="{C30B4874-C04B-403E-A041-624C133B3FDD}">
      <formula1>Ras</formula1>
    </dataValidation>
  </dataValidations>
  <pageMargins left="0.7" right="0.7" top="0.75" bottom="0.75" header="0.3" footer="0.3"/>
  <pageSetup paperSize="9" orientation="portrait" r:id="rId1"/>
  <headerFooter>
    <oddHeader xml:space="preserve">&amp;R&amp;"-,Corsivo grassetto"Rev. 03.25
</oddHeader>
    <oddFooter>&amp;L&amp;9* I prezzi unitari della manodopera sono tratti dal prezziario DEI (2024). I prezzi dei prodotti Kerakoll sono aggiornati al listino 2025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P135"/>
  <sheetViews>
    <sheetView workbookViewId="0">
      <selection activeCell="B7" sqref="B7"/>
    </sheetView>
  </sheetViews>
  <sheetFormatPr defaultRowHeight="14.5" x14ac:dyDescent="0.35"/>
  <cols>
    <col min="2" max="2" width="28.90625" customWidth="1"/>
    <col min="3" max="3" width="22.08984375" customWidth="1"/>
    <col min="4" max="4" width="15.08984375" customWidth="1"/>
    <col min="5" max="5" width="16.453125" customWidth="1"/>
    <col min="6" max="6" width="20.08984375" bestFit="1" customWidth="1"/>
    <col min="9" max="9" width="21.36328125" customWidth="1"/>
    <col min="12" max="15" width="15.36328125" customWidth="1"/>
    <col min="16" max="16" width="19.36328125" customWidth="1"/>
    <col min="17" max="17" width="15.36328125" customWidth="1"/>
    <col min="18" max="23" width="18.7265625" customWidth="1"/>
    <col min="24" max="24" width="14.453125" bestFit="1" customWidth="1"/>
    <col min="27" max="27" width="19.08984375" customWidth="1"/>
    <col min="30" max="30" width="16.453125" bestFit="1" customWidth="1"/>
    <col min="32" max="32" width="27.90625" customWidth="1"/>
    <col min="33" max="33" width="22.90625" customWidth="1"/>
    <col min="34" max="36" width="27.1796875" customWidth="1"/>
    <col min="37" max="37" width="22.90625" customWidth="1"/>
    <col min="38" max="40" width="33.6328125" customWidth="1"/>
    <col min="41" max="41" width="22.90625" customWidth="1"/>
    <col min="42" max="42" width="26.36328125" customWidth="1"/>
    <col min="44" max="44" width="22.90625" bestFit="1" customWidth="1"/>
    <col min="48" max="48" width="11.81640625" bestFit="1" customWidth="1"/>
    <col min="52" max="52" width="25.7265625" customWidth="1"/>
    <col min="56" max="56" width="27.7265625" bestFit="1" customWidth="1"/>
    <col min="57" max="60" width="27.7265625" customWidth="1"/>
    <col min="62" max="62" width="27.7265625" bestFit="1" customWidth="1"/>
    <col min="63" max="63" width="13.26953125" customWidth="1"/>
    <col min="67" max="67" width="25.6328125" bestFit="1" customWidth="1"/>
  </cols>
  <sheetData>
    <row r="2" spans="2:68" ht="16.5" x14ac:dyDescent="0.35">
      <c r="B2" t="s">
        <v>18</v>
      </c>
      <c r="C2" t="s">
        <v>72</v>
      </c>
      <c r="D2" t="s">
        <v>23</v>
      </c>
      <c r="F2" t="s">
        <v>168</v>
      </c>
      <c r="G2" t="s">
        <v>24</v>
      </c>
      <c r="I2" t="s">
        <v>171</v>
      </c>
      <c r="J2" t="s">
        <v>24</v>
      </c>
      <c r="L2" t="s">
        <v>117</v>
      </c>
      <c r="N2" t="s">
        <v>120</v>
      </c>
      <c r="P2" t="s">
        <v>121</v>
      </c>
      <c r="R2" t="s">
        <v>122</v>
      </c>
      <c r="T2" t="s">
        <v>123</v>
      </c>
      <c r="V2" t="s">
        <v>124</v>
      </c>
      <c r="X2" t="s">
        <v>16</v>
      </c>
      <c r="Y2" t="s">
        <v>86</v>
      </c>
      <c r="Z2" t="s">
        <v>94</v>
      </c>
      <c r="AA2" t="s">
        <v>130</v>
      </c>
      <c r="AB2" t="s">
        <v>93</v>
      </c>
      <c r="AD2" t="s">
        <v>90</v>
      </c>
      <c r="AF2" t="s">
        <v>118</v>
      </c>
      <c r="AH2" t="s">
        <v>126</v>
      </c>
      <c r="AJ2" t="s">
        <v>156</v>
      </c>
      <c r="AL2" t="s">
        <v>125</v>
      </c>
      <c r="AN2" t="s">
        <v>157</v>
      </c>
      <c r="AP2" t="s">
        <v>127</v>
      </c>
      <c r="AR2" t="s">
        <v>13</v>
      </c>
      <c r="AS2" t="s">
        <v>89</v>
      </c>
      <c r="AT2" t="s">
        <v>95</v>
      </c>
      <c r="AV2" t="s">
        <v>14</v>
      </c>
      <c r="AW2" t="s">
        <v>11</v>
      </c>
      <c r="AX2" t="s">
        <v>32</v>
      </c>
      <c r="AZ2" t="s">
        <v>15</v>
      </c>
      <c r="BA2" t="s">
        <v>64</v>
      </c>
      <c r="BB2" t="s">
        <v>31</v>
      </c>
      <c r="BD2" t="s">
        <v>119</v>
      </c>
      <c r="BF2" t="s">
        <v>128</v>
      </c>
      <c r="BH2" t="s">
        <v>152</v>
      </c>
      <c r="BJ2" t="s">
        <v>17</v>
      </c>
      <c r="BK2" t="s">
        <v>111</v>
      </c>
      <c r="BL2" t="s">
        <v>30</v>
      </c>
      <c r="BM2" t="s">
        <v>24</v>
      </c>
      <c r="BO2" t="s">
        <v>116</v>
      </c>
      <c r="BP2" t="s">
        <v>24</v>
      </c>
    </row>
    <row r="3" spans="2:68" x14ac:dyDescent="0.35">
      <c r="B3" t="s">
        <v>18</v>
      </c>
      <c r="C3" t="s">
        <v>150</v>
      </c>
      <c r="D3">
        <v>25.67</v>
      </c>
      <c r="F3" t="s">
        <v>20</v>
      </c>
      <c r="G3" s="1">
        <v>1.1100000000000001</v>
      </c>
      <c r="H3" s="1"/>
      <c r="I3" t="s">
        <v>172</v>
      </c>
      <c r="J3" s="1">
        <v>2.2000000000000002</v>
      </c>
      <c r="L3" s="7" t="s">
        <v>25</v>
      </c>
      <c r="N3" s="8" t="s">
        <v>73</v>
      </c>
      <c r="P3" s="10" t="s">
        <v>73</v>
      </c>
      <c r="R3" s="10" t="s">
        <v>73</v>
      </c>
      <c r="T3" s="8" t="s">
        <v>78</v>
      </c>
      <c r="V3" s="10" t="s">
        <v>76</v>
      </c>
      <c r="X3" s="39" t="s">
        <v>25</v>
      </c>
      <c r="Y3" s="39" t="s">
        <v>73</v>
      </c>
      <c r="Z3" s="39">
        <v>16</v>
      </c>
      <c r="AA3" s="39">
        <v>0.03</v>
      </c>
      <c r="AB3" s="40">
        <v>3.7</v>
      </c>
      <c r="AD3">
        <v>6</v>
      </c>
      <c r="AF3" s="7" t="s">
        <v>96</v>
      </c>
      <c r="AH3" s="8" t="s">
        <v>99</v>
      </c>
      <c r="AJ3" s="10" t="s">
        <v>100</v>
      </c>
      <c r="AL3" s="8" t="s">
        <v>100</v>
      </c>
      <c r="AN3" s="8" t="s">
        <v>100</v>
      </c>
      <c r="AP3" s="10" t="s">
        <v>100</v>
      </c>
      <c r="AR3" s="44" t="s">
        <v>96</v>
      </c>
      <c r="AS3" s="44" t="s">
        <v>99</v>
      </c>
      <c r="AT3" s="45">
        <v>0.22</v>
      </c>
      <c r="AV3" t="s">
        <v>28</v>
      </c>
      <c r="AW3">
        <v>0.16</v>
      </c>
      <c r="AX3">
        <v>1.8</v>
      </c>
      <c r="AZ3" t="s">
        <v>71</v>
      </c>
      <c r="BA3">
        <v>1.48</v>
      </c>
      <c r="BB3">
        <v>8.8000000000000007</v>
      </c>
      <c r="BD3" s="7" t="s">
        <v>169</v>
      </c>
      <c r="BF3" s="8" t="s">
        <v>112</v>
      </c>
      <c r="BH3" s="8" t="s">
        <v>112</v>
      </c>
      <c r="BJ3" t="s">
        <v>169</v>
      </c>
      <c r="BK3" t="s">
        <v>112</v>
      </c>
      <c r="BL3">
        <v>2.1</v>
      </c>
      <c r="BM3" s="45">
        <v>3.32</v>
      </c>
      <c r="BO3" t="s">
        <v>62</v>
      </c>
      <c r="BP3">
        <v>1.7999999999999999E-2</v>
      </c>
    </row>
    <row r="4" spans="2:68" x14ac:dyDescent="0.35">
      <c r="B4" t="s">
        <v>18</v>
      </c>
      <c r="C4" t="s">
        <v>173</v>
      </c>
      <c r="D4">
        <v>28.62</v>
      </c>
      <c r="F4" t="s">
        <v>21</v>
      </c>
      <c r="G4" s="1">
        <v>0.95</v>
      </c>
      <c r="H4" s="1"/>
      <c r="I4" t="s">
        <v>20</v>
      </c>
      <c r="J4" s="1">
        <v>1.1100000000000001</v>
      </c>
      <c r="L4" s="9" t="s">
        <v>68</v>
      </c>
      <c r="N4" s="10" t="s">
        <v>74</v>
      </c>
      <c r="P4" s="8" t="s">
        <v>74</v>
      </c>
      <c r="R4" s="8" t="s">
        <v>74</v>
      </c>
      <c r="T4" s="10" t="s">
        <v>79</v>
      </c>
      <c r="V4" s="8" t="s">
        <v>77</v>
      </c>
      <c r="X4" s="39" t="s">
        <v>25</v>
      </c>
      <c r="Y4" s="39" t="s">
        <v>74</v>
      </c>
      <c r="Z4" s="39">
        <v>16</v>
      </c>
      <c r="AA4" s="39">
        <v>0.04</v>
      </c>
      <c r="AB4" s="40">
        <v>4.92</v>
      </c>
      <c r="AD4">
        <v>7</v>
      </c>
      <c r="AF4" s="7" t="s">
        <v>154</v>
      </c>
      <c r="AH4" s="10" t="s">
        <v>100</v>
      </c>
      <c r="AJ4" s="8" t="s">
        <v>101</v>
      </c>
      <c r="AL4" s="10" t="s">
        <v>101</v>
      </c>
      <c r="AN4" s="10" t="s">
        <v>101</v>
      </c>
      <c r="AP4" s="8" t="s">
        <v>101</v>
      </c>
      <c r="AR4" s="44" t="s">
        <v>96</v>
      </c>
      <c r="AS4" s="44" t="s">
        <v>100</v>
      </c>
      <c r="AT4" s="45">
        <v>0.32</v>
      </c>
      <c r="AV4" t="s">
        <v>139</v>
      </c>
      <c r="AW4">
        <v>0.14499999999999999</v>
      </c>
      <c r="AX4">
        <v>1.6</v>
      </c>
      <c r="AZ4" t="s">
        <v>165</v>
      </c>
      <c r="BA4">
        <v>1.45</v>
      </c>
      <c r="BB4">
        <v>14.29</v>
      </c>
      <c r="BD4" s="11" t="s">
        <v>170</v>
      </c>
      <c r="BF4" s="10" t="s">
        <v>113</v>
      </c>
      <c r="BH4" s="10" t="s">
        <v>113</v>
      </c>
      <c r="BJ4" t="s">
        <v>169</v>
      </c>
      <c r="BK4" t="s">
        <v>113</v>
      </c>
      <c r="BL4">
        <v>2.1</v>
      </c>
      <c r="BM4" s="2">
        <v>4.96</v>
      </c>
    </row>
    <row r="5" spans="2:68" x14ac:dyDescent="0.35">
      <c r="B5" t="s">
        <v>18</v>
      </c>
      <c r="C5" t="s">
        <v>19</v>
      </c>
      <c r="D5">
        <v>30.83</v>
      </c>
      <c r="F5" t="s">
        <v>22</v>
      </c>
      <c r="G5" s="1">
        <v>0.95</v>
      </c>
      <c r="H5" s="1"/>
      <c r="I5" t="s">
        <v>21</v>
      </c>
      <c r="J5" s="1">
        <v>0.95</v>
      </c>
      <c r="L5" s="9" t="s">
        <v>69</v>
      </c>
      <c r="N5" s="8" t="s">
        <v>75</v>
      </c>
      <c r="P5" s="10" t="s">
        <v>75</v>
      </c>
      <c r="R5" s="10" t="s">
        <v>75</v>
      </c>
      <c r="T5" s="8" t="s">
        <v>80</v>
      </c>
      <c r="V5" s="10" t="s">
        <v>78</v>
      </c>
      <c r="X5" s="39" t="s">
        <v>25</v>
      </c>
      <c r="Y5" s="39" t="s">
        <v>75</v>
      </c>
      <c r="Z5" s="39">
        <v>16</v>
      </c>
      <c r="AA5" s="39">
        <v>0.05</v>
      </c>
      <c r="AB5" s="40">
        <v>6.15</v>
      </c>
      <c r="AD5">
        <v>8</v>
      </c>
      <c r="AF5" s="7" t="s">
        <v>97</v>
      </c>
      <c r="AH5" s="8" t="s">
        <v>101</v>
      </c>
      <c r="AJ5" s="10" t="s">
        <v>102</v>
      </c>
      <c r="AL5" s="8" t="s">
        <v>102</v>
      </c>
      <c r="AN5" s="8" t="s">
        <v>102</v>
      </c>
      <c r="AP5" s="10" t="s">
        <v>158</v>
      </c>
      <c r="AR5" s="44" t="s">
        <v>96</v>
      </c>
      <c r="AS5" s="44" t="s">
        <v>101</v>
      </c>
      <c r="AT5" s="45">
        <v>0.32</v>
      </c>
      <c r="AZ5" t="s">
        <v>140</v>
      </c>
      <c r="BA5">
        <v>1.6</v>
      </c>
      <c r="BB5">
        <v>11.95</v>
      </c>
      <c r="BD5" s="11" t="s">
        <v>166</v>
      </c>
      <c r="BF5" s="8" t="s">
        <v>114</v>
      </c>
      <c r="BH5" s="8" t="s">
        <v>114</v>
      </c>
      <c r="BJ5" t="s">
        <v>169</v>
      </c>
      <c r="BK5" t="s">
        <v>114</v>
      </c>
      <c r="BL5">
        <v>2.1</v>
      </c>
      <c r="BM5" s="2">
        <v>4.53</v>
      </c>
    </row>
    <row r="6" spans="2:68" x14ac:dyDescent="0.35">
      <c r="F6" t="s">
        <v>70</v>
      </c>
      <c r="G6" s="1">
        <v>0.95</v>
      </c>
      <c r="H6" s="1"/>
      <c r="I6" t="s">
        <v>22</v>
      </c>
      <c r="J6" s="1">
        <v>0.95</v>
      </c>
      <c r="L6" s="9" t="s">
        <v>26</v>
      </c>
      <c r="N6" s="10" t="s">
        <v>76</v>
      </c>
      <c r="P6" s="8" t="s">
        <v>76</v>
      </c>
      <c r="R6" s="8" t="s">
        <v>76</v>
      </c>
      <c r="T6" s="10" t="s">
        <v>81</v>
      </c>
      <c r="V6" s="8" t="s">
        <v>79</v>
      </c>
      <c r="X6" s="39" t="s">
        <v>25</v>
      </c>
      <c r="Y6" s="39" t="s">
        <v>76</v>
      </c>
      <c r="Z6" s="39">
        <v>16</v>
      </c>
      <c r="AA6" s="39">
        <v>0.06</v>
      </c>
      <c r="AB6" s="40">
        <v>7.38</v>
      </c>
      <c r="AD6">
        <v>9</v>
      </c>
      <c r="AF6" s="7" t="s">
        <v>155</v>
      </c>
      <c r="AH6" s="10" t="s">
        <v>102</v>
      </c>
      <c r="AJ6" s="8" t="s">
        <v>103</v>
      </c>
      <c r="AL6" s="10" t="s">
        <v>103</v>
      </c>
      <c r="AN6" s="10" t="s">
        <v>103</v>
      </c>
      <c r="AP6" s="8" t="s">
        <v>159</v>
      </c>
      <c r="AR6" s="44" t="s">
        <v>96</v>
      </c>
      <c r="AS6" s="44" t="s">
        <v>102</v>
      </c>
      <c r="AT6" s="45">
        <v>0.34</v>
      </c>
      <c r="BD6" s="11" t="s">
        <v>167</v>
      </c>
      <c r="BF6" s="13" t="s">
        <v>115</v>
      </c>
      <c r="BH6" s="13" t="s">
        <v>115</v>
      </c>
      <c r="BJ6" t="s">
        <v>169</v>
      </c>
      <c r="BK6" t="s">
        <v>115</v>
      </c>
      <c r="BL6">
        <v>2.1</v>
      </c>
      <c r="BM6" s="2">
        <v>4.0999999999999996</v>
      </c>
    </row>
    <row r="7" spans="2:68" x14ac:dyDescent="0.35">
      <c r="F7" t="s">
        <v>136</v>
      </c>
      <c r="G7" s="1">
        <v>1.23</v>
      </c>
      <c r="I7" t="s">
        <v>70</v>
      </c>
      <c r="J7" s="1">
        <v>0.95</v>
      </c>
      <c r="L7" s="11" t="s">
        <v>27</v>
      </c>
      <c r="N7" s="8" t="s">
        <v>77</v>
      </c>
      <c r="P7" s="10" t="s">
        <v>77</v>
      </c>
      <c r="R7" s="10" t="s">
        <v>77</v>
      </c>
      <c r="T7" s="8" t="s">
        <v>82</v>
      </c>
      <c r="V7" s="10" t="s">
        <v>80</v>
      </c>
      <c r="X7" s="39" t="s">
        <v>25</v>
      </c>
      <c r="Y7" s="39" t="s">
        <v>77</v>
      </c>
      <c r="Z7" s="39">
        <v>16</v>
      </c>
      <c r="AA7" s="39">
        <v>0.08</v>
      </c>
      <c r="AB7" s="40">
        <v>9.85</v>
      </c>
      <c r="AD7">
        <v>10</v>
      </c>
      <c r="AF7" s="11" t="s">
        <v>98</v>
      </c>
      <c r="AH7" s="8" t="s">
        <v>103</v>
      </c>
      <c r="AJ7" s="10" t="s">
        <v>104</v>
      </c>
      <c r="AL7" s="8" t="s">
        <v>104</v>
      </c>
      <c r="AN7" s="8" t="s">
        <v>104</v>
      </c>
      <c r="AP7" s="10" t="s">
        <v>160</v>
      </c>
      <c r="AR7" s="44" t="s">
        <v>96</v>
      </c>
      <c r="AS7" s="44" t="s">
        <v>103</v>
      </c>
      <c r="AT7" s="45">
        <v>0.38</v>
      </c>
      <c r="BD7" s="11" t="s">
        <v>141</v>
      </c>
      <c r="BH7" t="s">
        <v>151</v>
      </c>
      <c r="BJ7" t="s">
        <v>169</v>
      </c>
      <c r="BK7" t="s">
        <v>151</v>
      </c>
      <c r="BL7">
        <v>2.1</v>
      </c>
      <c r="BM7" s="2">
        <v>5.17</v>
      </c>
    </row>
    <row r="8" spans="2:68" x14ac:dyDescent="0.35">
      <c r="F8" t="s">
        <v>137</v>
      </c>
      <c r="G8" s="1">
        <v>0.75</v>
      </c>
      <c r="I8" t="s">
        <v>136</v>
      </c>
      <c r="J8" s="1">
        <v>1.23</v>
      </c>
      <c r="N8" s="10" t="s">
        <v>78</v>
      </c>
      <c r="P8" s="8" t="s">
        <v>78</v>
      </c>
      <c r="R8" s="8" t="s">
        <v>78</v>
      </c>
      <c r="T8" s="10" t="s">
        <v>83</v>
      </c>
      <c r="V8" s="8" t="s">
        <v>81</v>
      </c>
      <c r="X8" s="39" t="s">
        <v>25</v>
      </c>
      <c r="Y8" s="39" t="s">
        <v>78</v>
      </c>
      <c r="Z8" s="39">
        <v>16</v>
      </c>
      <c r="AA8" s="39">
        <v>0.1</v>
      </c>
      <c r="AB8" s="40">
        <v>12.31</v>
      </c>
      <c r="AD8">
        <v>11</v>
      </c>
      <c r="AH8" s="10" t="s">
        <v>104</v>
      </c>
      <c r="AJ8" s="8" t="s">
        <v>105</v>
      </c>
      <c r="AL8" s="10" t="s">
        <v>105</v>
      </c>
      <c r="AN8" s="10" t="s">
        <v>105</v>
      </c>
      <c r="AP8" s="8" t="s">
        <v>161</v>
      </c>
      <c r="AR8" s="44" t="s">
        <v>96</v>
      </c>
      <c r="AS8" s="44" t="s">
        <v>104</v>
      </c>
      <c r="AT8" s="45">
        <v>0.42</v>
      </c>
      <c r="BD8" s="11" t="s">
        <v>142</v>
      </c>
      <c r="BJ8" t="s">
        <v>170</v>
      </c>
      <c r="BK8" t="s">
        <v>112</v>
      </c>
      <c r="BL8">
        <v>2.4</v>
      </c>
      <c r="BM8" s="45">
        <v>3.32</v>
      </c>
    </row>
    <row r="9" spans="2:68" x14ac:dyDescent="0.35">
      <c r="F9" t="s">
        <v>138</v>
      </c>
      <c r="G9" s="1">
        <v>0.66</v>
      </c>
      <c r="I9" t="s">
        <v>137</v>
      </c>
      <c r="J9" s="1">
        <v>0.75</v>
      </c>
      <c r="N9" s="8" t="s">
        <v>79</v>
      </c>
      <c r="P9" s="10" t="s">
        <v>79</v>
      </c>
      <c r="R9" s="10" t="s">
        <v>79</v>
      </c>
      <c r="T9" s="12" t="s">
        <v>84</v>
      </c>
      <c r="V9" s="10" t="s">
        <v>82</v>
      </c>
      <c r="X9" s="39" t="s">
        <v>25</v>
      </c>
      <c r="Y9" s="39" t="s">
        <v>79</v>
      </c>
      <c r="Z9" s="39">
        <v>16</v>
      </c>
      <c r="AA9" s="39">
        <v>0.12</v>
      </c>
      <c r="AB9" s="40">
        <v>14.77</v>
      </c>
      <c r="AD9">
        <v>12</v>
      </c>
      <c r="AH9" s="8" t="s">
        <v>105</v>
      </c>
      <c r="AJ9" s="13" t="s">
        <v>106</v>
      </c>
      <c r="AL9" s="8" t="s">
        <v>106</v>
      </c>
      <c r="AN9" s="8" t="s">
        <v>106</v>
      </c>
      <c r="AP9" s="10" t="s">
        <v>162</v>
      </c>
      <c r="AR9" s="44" t="s">
        <v>96</v>
      </c>
      <c r="AS9" s="44" t="s">
        <v>105</v>
      </c>
      <c r="AT9" s="45">
        <v>0.44</v>
      </c>
      <c r="BD9" s="11" t="s">
        <v>143</v>
      </c>
      <c r="BJ9" t="s">
        <v>170</v>
      </c>
      <c r="BK9" t="s">
        <v>113</v>
      </c>
      <c r="BL9">
        <v>2.4</v>
      </c>
      <c r="BM9" s="2">
        <v>4.96</v>
      </c>
    </row>
    <row r="10" spans="2:68" x14ac:dyDescent="0.35">
      <c r="C10" s="1"/>
      <c r="F10" t="s">
        <v>153</v>
      </c>
      <c r="G10" s="1">
        <v>1.29</v>
      </c>
      <c r="I10" t="s">
        <v>138</v>
      </c>
      <c r="J10" s="1">
        <v>0.66</v>
      </c>
      <c r="N10" s="10" t="s">
        <v>80</v>
      </c>
      <c r="P10" s="8" t="s">
        <v>80</v>
      </c>
      <c r="R10" s="8" t="s">
        <v>80</v>
      </c>
      <c r="V10" s="8" t="s">
        <v>83</v>
      </c>
      <c r="X10" s="39" t="s">
        <v>25</v>
      </c>
      <c r="Y10" s="39" t="s">
        <v>80</v>
      </c>
      <c r="Z10" s="39">
        <v>16</v>
      </c>
      <c r="AA10" s="39">
        <v>0.14000000000000001</v>
      </c>
      <c r="AB10" s="40">
        <v>17.23</v>
      </c>
      <c r="AD10">
        <v>13</v>
      </c>
      <c r="AH10" s="13" t="s">
        <v>106</v>
      </c>
      <c r="AJ10" s="8" t="s">
        <v>107</v>
      </c>
      <c r="AL10" s="10" t="s">
        <v>107</v>
      </c>
      <c r="AN10" s="10" t="s">
        <v>107</v>
      </c>
      <c r="AP10" s="8" t="s">
        <v>163</v>
      </c>
      <c r="AR10" s="44" t="s">
        <v>96</v>
      </c>
      <c r="AS10" s="44" t="s">
        <v>106</v>
      </c>
      <c r="AT10" s="45">
        <v>0.52</v>
      </c>
      <c r="BD10" s="11" t="s">
        <v>144</v>
      </c>
      <c r="BJ10" t="s">
        <v>170</v>
      </c>
      <c r="BK10" t="s">
        <v>114</v>
      </c>
      <c r="BL10">
        <v>2.4</v>
      </c>
      <c r="BM10" s="2">
        <v>4.53</v>
      </c>
    </row>
    <row r="11" spans="2:68" x14ac:dyDescent="0.35">
      <c r="C11" s="1"/>
      <c r="I11" t="s">
        <v>153</v>
      </c>
      <c r="J11" s="1">
        <v>1.29</v>
      </c>
      <c r="N11" s="8" t="s">
        <v>81</v>
      </c>
      <c r="P11" s="10" t="s">
        <v>81</v>
      </c>
      <c r="R11" s="10" t="s">
        <v>81</v>
      </c>
      <c r="V11" s="13" t="s">
        <v>84</v>
      </c>
      <c r="X11" s="39" t="s">
        <v>25</v>
      </c>
      <c r="Y11" s="39" t="s">
        <v>81</v>
      </c>
      <c r="Z11" s="39">
        <v>16</v>
      </c>
      <c r="AA11" s="39">
        <v>0.15</v>
      </c>
      <c r="AB11" s="40">
        <v>23.4</v>
      </c>
      <c r="AL11" s="8" t="s">
        <v>108</v>
      </c>
      <c r="AN11" s="8" t="s">
        <v>108</v>
      </c>
      <c r="AP11" s="10" t="s">
        <v>164</v>
      </c>
      <c r="AR11" s="44" t="s">
        <v>154</v>
      </c>
      <c r="AS11" s="44" t="s">
        <v>100</v>
      </c>
      <c r="AT11" s="45">
        <v>0.32</v>
      </c>
      <c r="BD11" s="11" t="s">
        <v>145</v>
      </c>
      <c r="BJ11" t="s">
        <v>170</v>
      </c>
      <c r="BK11" t="s">
        <v>115</v>
      </c>
      <c r="BL11">
        <v>2.4</v>
      </c>
      <c r="BM11" s="2">
        <v>4.0999999999999996</v>
      </c>
    </row>
    <row r="12" spans="2:68" x14ac:dyDescent="0.35">
      <c r="C12" s="1"/>
      <c r="N12" s="10" t="s">
        <v>82</v>
      </c>
      <c r="P12" s="8" t="s">
        <v>82</v>
      </c>
      <c r="R12" s="8" t="s">
        <v>82</v>
      </c>
      <c r="X12" s="39" t="s">
        <v>25</v>
      </c>
      <c r="Y12" s="39" t="s">
        <v>82</v>
      </c>
      <c r="Z12" s="39">
        <v>16</v>
      </c>
      <c r="AA12" s="39">
        <v>0.16</v>
      </c>
      <c r="AB12" s="40">
        <v>19.7</v>
      </c>
      <c r="AL12" s="10" t="s">
        <v>109</v>
      </c>
      <c r="AN12" s="10" t="s">
        <v>109</v>
      </c>
      <c r="AP12" s="8" t="s">
        <v>109</v>
      </c>
      <c r="AR12" s="44" t="s">
        <v>154</v>
      </c>
      <c r="AS12" s="44" t="s">
        <v>101</v>
      </c>
      <c r="AT12" s="45">
        <v>0.32</v>
      </c>
      <c r="BD12" s="11" t="s">
        <v>146</v>
      </c>
      <c r="BJ12" t="s">
        <v>170</v>
      </c>
      <c r="BK12" t="s">
        <v>151</v>
      </c>
      <c r="BL12">
        <v>2.4</v>
      </c>
      <c r="BM12" s="2">
        <v>5.17</v>
      </c>
    </row>
    <row r="13" spans="2:68" x14ac:dyDescent="0.35">
      <c r="C13" s="1"/>
      <c r="N13" s="8" t="s">
        <v>83</v>
      </c>
      <c r="P13" s="10" t="s">
        <v>83</v>
      </c>
      <c r="R13" s="10" t="s">
        <v>83</v>
      </c>
      <c r="X13" s="39" t="s">
        <v>25</v>
      </c>
      <c r="Y13" s="39" t="s">
        <v>83</v>
      </c>
      <c r="Z13" s="39">
        <v>16</v>
      </c>
      <c r="AA13" s="39">
        <v>0.18</v>
      </c>
      <c r="AB13" s="40">
        <v>22.16</v>
      </c>
      <c r="AL13" s="12" t="s">
        <v>110</v>
      </c>
      <c r="AN13" s="12" t="s">
        <v>110</v>
      </c>
      <c r="AP13" s="13" t="s">
        <v>110</v>
      </c>
      <c r="AR13" s="44" t="s">
        <v>154</v>
      </c>
      <c r="AS13" s="44" t="s">
        <v>102</v>
      </c>
      <c r="AT13" s="45">
        <v>0.34</v>
      </c>
      <c r="BD13" s="11" t="s">
        <v>147</v>
      </c>
      <c r="BJ13" s="11" t="s">
        <v>166</v>
      </c>
      <c r="BK13" s="8" t="s">
        <v>112</v>
      </c>
      <c r="BL13">
        <v>2.8</v>
      </c>
      <c r="BM13" s="2">
        <v>3.3</v>
      </c>
    </row>
    <row r="14" spans="2:68" x14ac:dyDescent="0.35">
      <c r="N14" s="10" t="s">
        <v>84</v>
      </c>
      <c r="P14" s="12" t="s">
        <v>84</v>
      </c>
      <c r="R14" s="12" t="s">
        <v>84</v>
      </c>
      <c r="X14" s="39" t="s">
        <v>25</v>
      </c>
      <c r="Y14" s="39" t="s">
        <v>84</v>
      </c>
      <c r="Z14" s="39">
        <v>16</v>
      </c>
      <c r="AA14" s="39">
        <v>0.2</v>
      </c>
      <c r="AB14" s="40">
        <v>24.62</v>
      </c>
      <c r="AR14" s="44" t="s">
        <v>154</v>
      </c>
      <c r="AS14" s="44" t="s">
        <v>103</v>
      </c>
      <c r="AT14" s="45">
        <v>0.38</v>
      </c>
      <c r="BD14" s="11" t="s">
        <v>148</v>
      </c>
      <c r="BJ14" s="11" t="s">
        <v>166</v>
      </c>
      <c r="BK14" s="10" t="s">
        <v>113</v>
      </c>
      <c r="BL14">
        <v>2.8</v>
      </c>
      <c r="BM14" s="2">
        <v>5.13</v>
      </c>
    </row>
    <row r="15" spans="2:68" x14ac:dyDescent="0.35">
      <c r="E15" s="2"/>
      <c r="N15" s="12" t="s">
        <v>85</v>
      </c>
      <c r="X15" s="39" t="s">
        <v>25</v>
      </c>
      <c r="Y15" s="39" t="s">
        <v>85</v>
      </c>
      <c r="Z15" s="39">
        <v>16</v>
      </c>
      <c r="AA15" s="39">
        <v>0.22</v>
      </c>
      <c r="AB15" s="40">
        <v>34.36</v>
      </c>
      <c r="AR15" s="44" t="s">
        <v>154</v>
      </c>
      <c r="AS15" s="44" t="s">
        <v>104</v>
      </c>
      <c r="AT15" s="45">
        <v>0.42</v>
      </c>
      <c r="BD15" s="11" t="s">
        <v>149</v>
      </c>
      <c r="BJ15" s="11" t="s">
        <v>166</v>
      </c>
      <c r="BK15" s="8" t="s">
        <v>114</v>
      </c>
      <c r="BL15">
        <v>2.8</v>
      </c>
      <c r="BM15" s="2">
        <v>4.68</v>
      </c>
    </row>
    <row r="16" spans="2:68" x14ac:dyDescent="0.35">
      <c r="E16" s="2"/>
      <c r="X16" s="39" t="s">
        <v>68</v>
      </c>
      <c r="Y16" s="39" t="s">
        <v>73</v>
      </c>
      <c r="Z16" s="39">
        <v>16</v>
      </c>
      <c r="AA16" s="39">
        <v>0.03</v>
      </c>
      <c r="AB16" s="40">
        <v>4.08</v>
      </c>
      <c r="AR16" s="44" t="s">
        <v>154</v>
      </c>
      <c r="AS16" s="44" t="s">
        <v>105</v>
      </c>
      <c r="AT16" s="45">
        <v>0.44</v>
      </c>
      <c r="BJ16" s="11" t="s">
        <v>166</v>
      </c>
      <c r="BK16" s="13" t="s">
        <v>115</v>
      </c>
      <c r="BL16">
        <v>2.8</v>
      </c>
      <c r="BM16" s="2">
        <v>4.2300000000000004</v>
      </c>
    </row>
    <row r="17" spans="5:65" x14ac:dyDescent="0.35">
      <c r="E17" s="2"/>
      <c r="X17" s="39" t="s">
        <v>68</v>
      </c>
      <c r="Y17" s="39" t="s">
        <v>74</v>
      </c>
      <c r="Z17" s="39">
        <v>16</v>
      </c>
      <c r="AA17" s="39">
        <v>0.04</v>
      </c>
      <c r="AB17" s="40">
        <v>5.43</v>
      </c>
      <c r="AR17" s="44" t="s">
        <v>154</v>
      </c>
      <c r="AS17" s="44" t="s">
        <v>106</v>
      </c>
      <c r="AT17" s="45">
        <v>0.52</v>
      </c>
      <c r="BJ17" s="11" t="s">
        <v>167</v>
      </c>
      <c r="BK17" s="8" t="s">
        <v>112</v>
      </c>
      <c r="BL17">
        <v>3.3</v>
      </c>
      <c r="BM17" s="2">
        <v>3.3</v>
      </c>
    </row>
    <row r="18" spans="5:65" x14ac:dyDescent="0.35">
      <c r="E18" s="2"/>
      <c r="X18" s="39" t="s">
        <v>68</v>
      </c>
      <c r="Y18" s="39" t="s">
        <v>75</v>
      </c>
      <c r="Z18" s="39">
        <v>16</v>
      </c>
      <c r="AA18" s="39">
        <v>0.05</v>
      </c>
      <c r="AB18" s="40">
        <v>6.79</v>
      </c>
      <c r="AR18" s="44" t="s">
        <v>154</v>
      </c>
      <c r="AS18" s="44" t="s">
        <v>107</v>
      </c>
      <c r="AT18" s="45">
        <v>0.57999999999999996</v>
      </c>
      <c r="BJ18" s="11" t="s">
        <v>167</v>
      </c>
      <c r="BK18" s="10" t="s">
        <v>113</v>
      </c>
      <c r="BL18">
        <v>3.3</v>
      </c>
      <c r="BM18" s="2">
        <v>5.13</v>
      </c>
    </row>
    <row r="19" spans="5:65" x14ac:dyDescent="0.35">
      <c r="E19" s="2"/>
      <c r="X19" s="39" t="s">
        <v>68</v>
      </c>
      <c r="Y19" s="39" t="s">
        <v>76</v>
      </c>
      <c r="Z19" s="39">
        <v>16</v>
      </c>
      <c r="AA19" s="39">
        <v>0.06</v>
      </c>
      <c r="AB19" s="40">
        <v>8.14</v>
      </c>
      <c r="AR19" s="44" t="s">
        <v>97</v>
      </c>
      <c r="AS19" s="44" t="s">
        <v>100</v>
      </c>
      <c r="AT19" s="45">
        <v>0.44</v>
      </c>
      <c r="BJ19" s="11" t="s">
        <v>167</v>
      </c>
      <c r="BK19" s="8" t="s">
        <v>114</v>
      </c>
      <c r="BL19">
        <v>3.3</v>
      </c>
      <c r="BM19" s="2">
        <v>4.68</v>
      </c>
    </row>
    <row r="20" spans="5:65" x14ac:dyDescent="0.35">
      <c r="E20" s="2"/>
      <c r="X20" s="39" t="s">
        <v>68</v>
      </c>
      <c r="Y20" s="39" t="s">
        <v>77</v>
      </c>
      <c r="Z20" s="39">
        <v>16</v>
      </c>
      <c r="AA20" s="39">
        <v>0.08</v>
      </c>
      <c r="AB20" s="40">
        <v>10.86</v>
      </c>
      <c r="AR20" s="44" t="s">
        <v>97</v>
      </c>
      <c r="AS20" s="44" t="s">
        <v>101</v>
      </c>
      <c r="AT20" s="45">
        <v>0.48</v>
      </c>
      <c r="BJ20" s="11" t="s">
        <v>167</v>
      </c>
      <c r="BK20" s="13" t="s">
        <v>115</v>
      </c>
      <c r="BL20">
        <v>3.3</v>
      </c>
      <c r="BM20" s="2">
        <v>4.2300000000000004</v>
      </c>
    </row>
    <row r="21" spans="5:65" x14ac:dyDescent="0.35">
      <c r="E21" s="2"/>
      <c r="X21" s="39" t="s">
        <v>68</v>
      </c>
      <c r="Y21" s="39" t="s">
        <v>78</v>
      </c>
      <c r="Z21" s="39">
        <v>16</v>
      </c>
      <c r="AA21" s="39">
        <v>0.1</v>
      </c>
      <c r="AB21" s="40">
        <v>13.56</v>
      </c>
      <c r="AR21" s="44" t="s">
        <v>97</v>
      </c>
      <c r="AS21" s="44" t="s">
        <v>102</v>
      </c>
      <c r="AT21" s="45">
        <v>0.52</v>
      </c>
      <c r="BJ21" s="11" t="s">
        <v>141</v>
      </c>
      <c r="BK21" s="8" t="s">
        <v>112</v>
      </c>
      <c r="BL21">
        <v>1.8</v>
      </c>
      <c r="BM21" s="2">
        <v>2.59</v>
      </c>
    </row>
    <row r="22" spans="5:65" x14ac:dyDescent="0.35">
      <c r="E22" s="2"/>
      <c r="X22" s="39" t="s">
        <v>68</v>
      </c>
      <c r="Y22" s="39" t="s">
        <v>79</v>
      </c>
      <c r="Z22" s="39">
        <v>16</v>
      </c>
      <c r="AA22" s="39">
        <v>0.12</v>
      </c>
      <c r="AB22" s="40">
        <v>16.29</v>
      </c>
      <c r="AR22" s="44" t="s">
        <v>97</v>
      </c>
      <c r="AS22" s="44" t="s">
        <v>103</v>
      </c>
      <c r="AT22" s="45">
        <v>0.56000000000000005</v>
      </c>
      <c r="BJ22" s="11" t="s">
        <v>141</v>
      </c>
      <c r="BK22" s="10" t="s">
        <v>113</v>
      </c>
      <c r="BL22">
        <v>1.8</v>
      </c>
      <c r="BM22" s="2">
        <v>4.21</v>
      </c>
    </row>
    <row r="23" spans="5:65" x14ac:dyDescent="0.35">
      <c r="E23" s="2"/>
      <c r="X23" s="39" t="s">
        <v>68</v>
      </c>
      <c r="Y23" s="39" t="s">
        <v>80</v>
      </c>
      <c r="Z23" s="39">
        <v>16</v>
      </c>
      <c r="AA23" s="39">
        <v>0.14000000000000001</v>
      </c>
      <c r="AB23" s="40">
        <v>19.010000000000002</v>
      </c>
      <c r="AR23" s="44" t="s">
        <v>97</v>
      </c>
      <c r="AS23" s="44" t="s">
        <v>104</v>
      </c>
      <c r="AT23" s="45">
        <v>0.6</v>
      </c>
      <c r="BJ23" s="11" t="s">
        <v>141</v>
      </c>
      <c r="BK23" s="8" t="s">
        <v>114</v>
      </c>
      <c r="BL23">
        <v>1.8</v>
      </c>
      <c r="BM23" s="2">
        <v>3.94</v>
      </c>
    </row>
    <row r="24" spans="5:65" x14ac:dyDescent="0.35">
      <c r="E24" s="2"/>
      <c r="X24" s="39" t="s">
        <v>68</v>
      </c>
      <c r="Y24" s="39" t="s">
        <v>81</v>
      </c>
      <c r="Z24" s="39">
        <v>16</v>
      </c>
      <c r="AA24" s="39">
        <v>0.15</v>
      </c>
      <c r="AB24" s="40">
        <v>20.36</v>
      </c>
      <c r="AR24" s="44" t="s">
        <v>97</v>
      </c>
      <c r="AS24" s="44" t="s">
        <v>105</v>
      </c>
      <c r="AT24" s="45">
        <v>0.68</v>
      </c>
      <c r="BJ24" s="11" t="s">
        <v>141</v>
      </c>
      <c r="BK24" s="13" t="s">
        <v>115</v>
      </c>
      <c r="BL24">
        <v>1.8</v>
      </c>
      <c r="BM24" s="2">
        <v>3.38</v>
      </c>
    </row>
    <row r="25" spans="5:65" x14ac:dyDescent="0.35">
      <c r="E25" s="2"/>
      <c r="X25" s="39" t="s">
        <v>68</v>
      </c>
      <c r="Y25" s="39" t="s">
        <v>82</v>
      </c>
      <c r="Z25" s="39">
        <v>16</v>
      </c>
      <c r="AA25" s="39">
        <v>0.16</v>
      </c>
      <c r="AB25" s="40">
        <v>21.71</v>
      </c>
      <c r="AR25" s="44" t="s">
        <v>97</v>
      </c>
      <c r="AS25" s="44" t="s">
        <v>106</v>
      </c>
      <c r="AT25" s="45">
        <v>0.78</v>
      </c>
      <c r="BJ25" s="11" t="s">
        <v>142</v>
      </c>
      <c r="BK25" s="8" t="s">
        <v>112</v>
      </c>
      <c r="BL25">
        <v>2.1</v>
      </c>
      <c r="BM25" s="2">
        <v>2.59</v>
      </c>
    </row>
    <row r="26" spans="5:65" x14ac:dyDescent="0.35">
      <c r="E26" s="2"/>
      <c r="X26" s="39" t="s">
        <v>68</v>
      </c>
      <c r="Y26" s="39" t="s">
        <v>83</v>
      </c>
      <c r="Z26" s="39">
        <v>16</v>
      </c>
      <c r="AA26" s="39">
        <v>0.18</v>
      </c>
      <c r="AB26" s="40">
        <v>24.43</v>
      </c>
      <c r="AR26" s="44" t="s">
        <v>97</v>
      </c>
      <c r="AS26" s="44" t="s">
        <v>107</v>
      </c>
      <c r="AT26" s="45">
        <v>1.62</v>
      </c>
      <c r="BJ26" s="11" t="s">
        <v>142</v>
      </c>
      <c r="BK26" s="10" t="s">
        <v>113</v>
      </c>
      <c r="BL26">
        <v>2.1</v>
      </c>
      <c r="BM26" s="2">
        <v>4.21</v>
      </c>
    </row>
    <row r="27" spans="5:65" x14ac:dyDescent="0.35">
      <c r="E27" s="2"/>
      <c r="X27" s="39" t="s">
        <v>68</v>
      </c>
      <c r="Y27" s="39" t="s">
        <v>84</v>
      </c>
      <c r="Z27" s="39">
        <v>16</v>
      </c>
      <c r="AA27" s="39">
        <v>0.2</v>
      </c>
      <c r="AB27" s="40">
        <v>27.14</v>
      </c>
      <c r="AR27" s="44" t="s">
        <v>97</v>
      </c>
      <c r="AS27" s="44" t="s">
        <v>108</v>
      </c>
      <c r="AT27" s="45">
        <v>1.74</v>
      </c>
      <c r="BJ27" s="11" t="s">
        <v>142</v>
      </c>
      <c r="BK27" s="8" t="s">
        <v>114</v>
      </c>
      <c r="BL27">
        <v>2.1</v>
      </c>
      <c r="BM27" s="2">
        <v>3.94</v>
      </c>
    </row>
    <row r="28" spans="5:65" x14ac:dyDescent="0.35">
      <c r="E28" s="2"/>
      <c r="X28" s="39" t="s">
        <v>69</v>
      </c>
      <c r="Y28" s="39" t="s">
        <v>73</v>
      </c>
      <c r="Z28" s="39">
        <v>16</v>
      </c>
      <c r="AA28" s="39">
        <v>0.03</v>
      </c>
      <c r="AB28" s="40">
        <v>4.76</v>
      </c>
      <c r="AR28" s="44" t="s">
        <v>97</v>
      </c>
      <c r="AS28" s="44" t="s">
        <v>109</v>
      </c>
      <c r="AT28" s="45">
        <v>2</v>
      </c>
      <c r="BJ28" s="11" t="s">
        <v>142</v>
      </c>
      <c r="BK28" s="13" t="s">
        <v>115</v>
      </c>
      <c r="BL28">
        <v>2.1</v>
      </c>
      <c r="BM28" s="2">
        <v>3.38</v>
      </c>
    </row>
    <row r="29" spans="5:65" x14ac:dyDescent="0.35">
      <c r="E29" s="2"/>
      <c r="X29" s="39" t="s">
        <v>69</v>
      </c>
      <c r="Y29" s="39" t="s">
        <v>74</v>
      </c>
      <c r="Z29" s="39">
        <v>16</v>
      </c>
      <c r="AA29" s="39">
        <v>0.04</v>
      </c>
      <c r="AB29" s="40">
        <v>6.36</v>
      </c>
      <c r="AR29" s="44" t="s">
        <v>97</v>
      </c>
      <c r="AS29" s="44" t="s">
        <v>110</v>
      </c>
      <c r="AT29" s="45">
        <v>2.3199999999999998</v>
      </c>
      <c r="BJ29" s="11" t="s">
        <v>143</v>
      </c>
      <c r="BK29" s="8" t="s">
        <v>112</v>
      </c>
      <c r="BL29">
        <v>2.4</v>
      </c>
      <c r="BM29" s="2">
        <v>2.59</v>
      </c>
    </row>
    <row r="30" spans="5:65" x14ac:dyDescent="0.35">
      <c r="E30" s="2"/>
      <c r="X30" s="39" t="s">
        <v>69</v>
      </c>
      <c r="Y30" s="39" t="s">
        <v>75</v>
      </c>
      <c r="Z30" s="39">
        <v>16</v>
      </c>
      <c r="AA30" s="39">
        <v>0.05</v>
      </c>
      <c r="AB30" s="40">
        <v>7.94</v>
      </c>
      <c r="AR30" t="s">
        <v>155</v>
      </c>
      <c r="AS30" t="s">
        <v>100</v>
      </c>
      <c r="AT30" s="2">
        <v>0.44</v>
      </c>
      <c r="BJ30" s="11" t="s">
        <v>143</v>
      </c>
      <c r="BK30" s="10" t="s">
        <v>113</v>
      </c>
      <c r="BL30">
        <v>2.4</v>
      </c>
      <c r="BM30" s="2">
        <v>4.21</v>
      </c>
    </row>
    <row r="31" spans="5:65" x14ac:dyDescent="0.35">
      <c r="E31" s="2"/>
      <c r="X31" s="39" t="s">
        <v>69</v>
      </c>
      <c r="Y31" s="39" t="s">
        <v>76</v>
      </c>
      <c r="Z31" s="39">
        <v>16</v>
      </c>
      <c r="AA31" s="39">
        <v>0.06</v>
      </c>
      <c r="AB31" s="40">
        <v>9.5299999999999994</v>
      </c>
      <c r="AR31" t="s">
        <v>155</v>
      </c>
      <c r="AS31" t="s">
        <v>101</v>
      </c>
      <c r="AT31" s="2">
        <v>0.48</v>
      </c>
      <c r="BJ31" s="11" t="s">
        <v>143</v>
      </c>
      <c r="BK31" s="8" t="s">
        <v>114</v>
      </c>
      <c r="BL31">
        <v>2.4</v>
      </c>
      <c r="BM31" s="2">
        <v>3.94</v>
      </c>
    </row>
    <row r="32" spans="5:65" x14ac:dyDescent="0.35">
      <c r="E32" s="2"/>
      <c r="X32" s="39" t="s">
        <v>69</v>
      </c>
      <c r="Y32" s="39" t="s">
        <v>77</v>
      </c>
      <c r="Z32" s="39">
        <v>16</v>
      </c>
      <c r="AA32" s="39">
        <v>0.08</v>
      </c>
      <c r="AB32" s="40">
        <v>12.7</v>
      </c>
      <c r="AR32" t="s">
        <v>155</v>
      </c>
      <c r="AS32" t="s">
        <v>102</v>
      </c>
      <c r="AT32" s="2">
        <v>0.52</v>
      </c>
      <c r="BJ32" s="11" t="s">
        <v>143</v>
      </c>
      <c r="BK32" s="13" t="s">
        <v>115</v>
      </c>
      <c r="BL32">
        <v>2.4</v>
      </c>
      <c r="BM32" s="2">
        <v>3.38</v>
      </c>
    </row>
    <row r="33" spans="5:65" x14ac:dyDescent="0.35">
      <c r="E33" s="2"/>
      <c r="X33" s="39" t="s">
        <v>69</v>
      </c>
      <c r="Y33" s="39" t="s">
        <v>78</v>
      </c>
      <c r="Z33" s="39">
        <v>16</v>
      </c>
      <c r="AA33" s="39">
        <v>0.1</v>
      </c>
      <c r="AB33" s="40">
        <v>15.89</v>
      </c>
      <c r="AR33" t="s">
        <v>155</v>
      </c>
      <c r="AS33" t="s">
        <v>103</v>
      </c>
      <c r="AT33" s="2">
        <v>0.56000000000000005</v>
      </c>
      <c r="BJ33" s="11" t="s">
        <v>144</v>
      </c>
      <c r="BK33" s="8" t="s">
        <v>112</v>
      </c>
      <c r="BL33">
        <v>1.8</v>
      </c>
      <c r="BM33" s="2">
        <v>5.35</v>
      </c>
    </row>
    <row r="34" spans="5:65" x14ac:dyDescent="0.35">
      <c r="E34" s="2"/>
      <c r="X34" s="39" t="s">
        <v>69</v>
      </c>
      <c r="Y34" s="39" t="s">
        <v>79</v>
      </c>
      <c r="Z34" s="39">
        <v>16</v>
      </c>
      <c r="AA34" s="39">
        <v>0.12</v>
      </c>
      <c r="AB34" s="40">
        <v>19.100000000000001</v>
      </c>
      <c r="AR34" t="s">
        <v>155</v>
      </c>
      <c r="AS34" t="s">
        <v>104</v>
      </c>
      <c r="AT34" s="2">
        <v>0.6</v>
      </c>
      <c r="BJ34" s="11" t="s">
        <v>144</v>
      </c>
      <c r="BK34" s="10" t="s">
        <v>113</v>
      </c>
      <c r="BL34">
        <v>1.8</v>
      </c>
      <c r="BM34" s="2">
        <v>7.86</v>
      </c>
    </row>
    <row r="35" spans="5:65" x14ac:dyDescent="0.35">
      <c r="E35" s="2"/>
      <c r="X35" s="39" t="s">
        <v>69</v>
      </c>
      <c r="Y35" s="39" t="s">
        <v>80</v>
      </c>
      <c r="Z35" s="39">
        <v>16</v>
      </c>
      <c r="AA35" s="39">
        <v>0.14000000000000001</v>
      </c>
      <c r="AB35" s="40">
        <v>22.23</v>
      </c>
      <c r="AR35" t="s">
        <v>155</v>
      </c>
      <c r="AS35" t="s">
        <v>105</v>
      </c>
      <c r="AT35" s="2">
        <v>0.68</v>
      </c>
      <c r="BJ35" s="11" t="s">
        <v>144</v>
      </c>
      <c r="BK35" s="8" t="s">
        <v>114</v>
      </c>
      <c r="BL35">
        <v>1.8</v>
      </c>
      <c r="BM35" s="2">
        <v>7.44</v>
      </c>
    </row>
    <row r="36" spans="5:65" x14ac:dyDescent="0.35">
      <c r="E36" s="2"/>
      <c r="X36" s="39" t="s">
        <v>69</v>
      </c>
      <c r="Y36" s="39" t="s">
        <v>81</v>
      </c>
      <c r="Z36" s="39">
        <v>16</v>
      </c>
      <c r="AA36" s="39">
        <v>0.15</v>
      </c>
      <c r="AB36" s="40">
        <v>23.82</v>
      </c>
      <c r="AR36" t="s">
        <v>155</v>
      </c>
      <c r="AS36" t="s">
        <v>106</v>
      </c>
      <c r="AT36" s="2">
        <v>0.78</v>
      </c>
      <c r="BJ36" s="11" t="s">
        <v>144</v>
      </c>
      <c r="BK36" s="13" t="s">
        <v>115</v>
      </c>
      <c r="BL36">
        <v>1.8</v>
      </c>
      <c r="BM36" s="2">
        <v>6.74</v>
      </c>
    </row>
    <row r="37" spans="5:65" x14ac:dyDescent="0.35">
      <c r="E37" s="2"/>
      <c r="X37" s="39" t="s">
        <v>69</v>
      </c>
      <c r="Y37" s="39" t="s">
        <v>82</v>
      </c>
      <c r="Z37" s="39">
        <v>16</v>
      </c>
      <c r="AA37" s="39">
        <v>0.16</v>
      </c>
      <c r="AB37" s="40">
        <v>25.4</v>
      </c>
      <c r="AR37" t="s">
        <v>155</v>
      </c>
      <c r="AS37" t="s">
        <v>107</v>
      </c>
      <c r="AT37" s="2">
        <v>1.72</v>
      </c>
      <c r="BJ37" s="11" t="s">
        <v>144</v>
      </c>
      <c r="BK37" s="13" t="s">
        <v>151</v>
      </c>
      <c r="BL37">
        <v>1.8</v>
      </c>
      <c r="BM37" s="2">
        <v>7.94</v>
      </c>
    </row>
    <row r="38" spans="5:65" x14ac:dyDescent="0.35">
      <c r="E38" s="2"/>
      <c r="X38" s="39" t="s">
        <v>69</v>
      </c>
      <c r="Y38" s="39" t="s">
        <v>83</v>
      </c>
      <c r="Z38" s="39">
        <v>16</v>
      </c>
      <c r="AA38" s="39">
        <v>0.18</v>
      </c>
      <c r="AB38" s="40">
        <v>28.59</v>
      </c>
      <c r="AR38" t="s">
        <v>155</v>
      </c>
      <c r="AS38" t="s">
        <v>108</v>
      </c>
      <c r="AT38" s="2">
        <v>1.86</v>
      </c>
      <c r="BJ38" s="11" t="s">
        <v>145</v>
      </c>
      <c r="BK38" s="8" t="s">
        <v>112</v>
      </c>
      <c r="BL38">
        <v>2.1</v>
      </c>
      <c r="BM38" s="2">
        <v>5.35</v>
      </c>
    </row>
    <row r="39" spans="5:65" x14ac:dyDescent="0.35">
      <c r="E39" s="2"/>
      <c r="X39" s="39" t="s">
        <v>69</v>
      </c>
      <c r="Y39" s="39" t="s">
        <v>84</v>
      </c>
      <c r="Z39" s="39">
        <v>16</v>
      </c>
      <c r="AA39" s="39">
        <v>0.2</v>
      </c>
      <c r="AB39" s="40">
        <v>31.76</v>
      </c>
      <c r="AR39" t="s">
        <v>155</v>
      </c>
      <c r="AS39" t="s">
        <v>109</v>
      </c>
      <c r="AT39" s="2">
        <v>2.14</v>
      </c>
      <c r="BJ39" s="11" t="s">
        <v>145</v>
      </c>
      <c r="BK39" s="10" t="s">
        <v>113</v>
      </c>
      <c r="BL39">
        <v>2.1</v>
      </c>
      <c r="BM39" s="2">
        <v>7.86</v>
      </c>
    </row>
    <row r="40" spans="5:65" x14ac:dyDescent="0.35">
      <c r="E40" s="2"/>
      <c r="X40" s="39" t="s">
        <v>26</v>
      </c>
      <c r="Y40" s="39" t="s">
        <v>73</v>
      </c>
      <c r="Z40" s="39">
        <v>16</v>
      </c>
      <c r="AA40" s="39">
        <v>0.03</v>
      </c>
      <c r="AB40" s="40">
        <v>4.3499999999999996</v>
      </c>
      <c r="AR40" t="s">
        <v>155</v>
      </c>
      <c r="AS40" t="s">
        <v>110</v>
      </c>
      <c r="AT40" s="2">
        <v>2.3199999999999998</v>
      </c>
      <c r="BJ40" s="11" t="s">
        <v>145</v>
      </c>
      <c r="BK40" s="8" t="s">
        <v>114</v>
      </c>
      <c r="BL40">
        <v>2.1</v>
      </c>
      <c r="BM40" s="2">
        <v>7.44</v>
      </c>
    </row>
    <row r="41" spans="5:65" x14ac:dyDescent="0.35">
      <c r="E41" s="2"/>
      <c r="X41" s="39" t="s">
        <v>26</v>
      </c>
      <c r="Y41" s="39" t="s">
        <v>74</v>
      </c>
      <c r="Z41" s="39">
        <v>16</v>
      </c>
      <c r="AA41" s="39">
        <v>0.04</v>
      </c>
      <c r="AB41" s="40">
        <v>5.79</v>
      </c>
      <c r="AR41" s="44" t="s">
        <v>98</v>
      </c>
      <c r="AS41" s="44" t="s">
        <v>100</v>
      </c>
      <c r="AT41" s="45">
        <v>0.54</v>
      </c>
      <c r="BJ41" s="11" t="s">
        <v>145</v>
      </c>
      <c r="BK41" s="13" t="s">
        <v>115</v>
      </c>
      <c r="BL41">
        <v>2.1</v>
      </c>
      <c r="BM41" s="2">
        <v>6.74</v>
      </c>
    </row>
    <row r="42" spans="5:65" x14ac:dyDescent="0.35">
      <c r="E42" s="2"/>
      <c r="X42" s="39" t="s">
        <v>26</v>
      </c>
      <c r="Y42" s="39" t="s">
        <v>75</v>
      </c>
      <c r="Z42" s="39">
        <v>16</v>
      </c>
      <c r="AA42" s="39">
        <v>0.05</v>
      </c>
      <c r="AB42" s="40">
        <v>7.23</v>
      </c>
      <c r="AR42" s="44" t="s">
        <v>98</v>
      </c>
      <c r="AS42" s="44" t="s">
        <v>101</v>
      </c>
      <c r="AT42" s="45">
        <v>0.64</v>
      </c>
      <c r="BJ42" s="11" t="s">
        <v>145</v>
      </c>
      <c r="BK42" s="13" t="s">
        <v>151</v>
      </c>
      <c r="BL42">
        <v>2.1</v>
      </c>
      <c r="BM42" s="2">
        <v>7.94</v>
      </c>
    </row>
    <row r="43" spans="5:65" x14ac:dyDescent="0.35">
      <c r="E43" s="2"/>
      <c r="X43" s="39" t="s">
        <v>26</v>
      </c>
      <c r="Y43" s="39" t="s">
        <v>76</v>
      </c>
      <c r="Z43" s="39">
        <v>16</v>
      </c>
      <c r="AA43" s="39">
        <v>0.06</v>
      </c>
      <c r="AB43" s="40">
        <v>8.69</v>
      </c>
      <c r="AR43" s="44" t="s">
        <v>98</v>
      </c>
      <c r="AS43" s="44" t="s">
        <v>158</v>
      </c>
      <c r="AT43" s="45">
        <v>0.66</v>
      </c>
      <c r="BJ43" s="11" t="s">
        <v>146</v>
      </c>
      <c r="BK43" s="8" t="s">
        <v>112</v>
      </c>
      <c r="BL43">
        <v>2.4</v>
      </c>
      <c r="BM43" s="2">
        <v>5.35</v>
      </c>
    </row>
    <row r="44" spans="5:65" x14ac:dyDescent="0.35">
      <c r="E44" s="2"/>
      <c r="X44" s="39" t="s">
        <v>26</v>
      </c>
      <c r="Y44" s="39" t="s">
        <v>77</v>
      </c>
      <c r="Z44" s="39">
        <v>16</v>
      </c>
      <c r="AA44" s="39">
        <v>0.08</v>
      </c>
      <c r="AB44" s="40">
        <v>13.17</v>
      </c>
      <c r="AR44" s="44" t="s">
        <v>98</v>
      </c>
      <c r="AS44" s="44" t="s">
        <v>159</v>
      </c>
      <c r="AT44" s="45">
        <v>0.74</v>
      </c>
      <c r="BJ44" s="11" t="s">
        <v>146</v>
      </c>
      <c r="BK44" s="10" t="s">
        <v>113</v>
      </c>
      <c r="BL44">
        <v>2.4</v>
      </c>
      <c r="BM44" s="2">
        <v>7.86</v>
      </c>
    </row>
    <row r="45" spans="5:65" x14ac:dyDescent="0.35">
      <c r="E45" s="2"/>
      <c r="X45" s="39" t="s">
        <v>26</v>
      </c>
      <c r="Y45" s="39" t="s">
        <v>78</v>
      </c>
      <c r="Z45" s="39">
        <v>16</v>
      </c>
      <c r="AA45" s="39">
        <v>0.1</v>
      </c>
      <c r="AB45" s="40">
        <v>15.78</v>
      </c>
      <c r="AR45" s="44" t="s">
        <v>98</v>
      </c>
      <c r="AS45" s="44" t="s">
        <v>160</v>
      </c>
      <c r="AT45" s="45">
        <v>0.8</v>
      </c>
      <c r="BJ45" s="11" t="s">
        <v>146</v>
      </c>
      <c r="BK45" s="8" t="s">
        <v>114</v>
      </c>
      <c r="BL45">
        <v>2.4</v>
      </c>
      <c r="BM45" s="2">
        <v>7.44</v>
      </c>
    </row>
    <row r="46" spans="5:65" x14ac:dyDescent="0.35">
      <c r="E46" s="2"/>
      <c r="X46" s="39" t="s">
        <v>26</v>
      </c>
      <c r="Y46" s="39" t="s">
        <v>79</v>
      </c>
      <c r="Z46" s="39">
        <v>16</v>
      </c>
      <c r="AA46" s="39">
        <v>0.12</v>
      </c>
      <c r="AB46" s="40">
        <v>18.96</v>
      </c>
      <c r="AR46" s="44" t="s">
        <v>98</v>
      </c>
      <c r="AS46" s="44" t="s">
        <v>161</v>
      </c>
      <c r="AT46" s="45">
        <v>0.96</v>
      </c>
      <c r="BJ46" s="11" t="s">
        <v>146</v>
      </c>
      <c r="BK46" s="13" t="s">
        <v>115</v>
      </c>
      <c r="BL46">
        <v>2.4</v>
      </c>
      <c r="BM46" s="2">
        <v>6.74</v>
      </c>
    </row>
    <row r="47" spans="5:65" x14ac:dyDescent="0.35">
      <c r="E47" s="2"/>
      <c r="X47" s="39" t="s">
        <v>26</v>
      </c>
      <c r="Y47" s="39" t="s">
        <v>80</v>
      </c>
      <c r="Z47" s="39">
        <v>16</v>
      </c>
      <c r="AA47" s="39">
        <v>0.14000000000000001</v>
      </c>
      <c r="AB47" s="40">
        <v>22.11</v>
      </c>
      <c r="AR47" s="44" t="s">
        <v>98</v>
      </c>
      <c r="AS47" s="44" t="s">
        <v>162</v>
      </c>
      <c r="AT47" s="45">
        <v>1.2</v>
      </c>
      <c r="BJ47" s="11" t="s">
        <v>146</v>
      </c>
      <c r="BK47" s="13" t="s">
        <v>151</v>
      </c>
      <c r="BL47">
        <v>2.4</v>
      </c>
      <c r="BM47" s="2">
        <v>7.94</v>
      </c>
    </row>
    <row r="48" spans="5:65" x14ac:dyDescent="0.35">
      <c r="E48" s="2"/>
      <c r="X48" s="39" t="s">
        <v>26</v>
      </c>
      <c r="Y48" s="39" t="s">
        <v>81</v>
      </c>
      <c r="Z48" s="39">
        <v>16</v>
      </c>
      <c r="AA48" s="39">
        <v>0.15</v>
      </c>
      <c r="AB48" s="40">
        <v>26.07</v>
      </c>
      <c r="AR48" s="44" t="s">
        <v>98</v>
      </c>
      <c r="AS48" s="44" t="s">
        <v>163</v>
      </c>
      <c r="AT48" s="45">
        <v>1.44</v>
      </c>
      <c r="BJ48" s="11" t="s">
        <v>147</v>
      </c>
      <c r="BK48" s="8" t="s">
        <v>112</v>
      </c>
      <c r="BL48">
        <v>1.8</v>
      </c>
      <c r="BM48" s="2">
        <v>5.46</v>
      </c>
    </row>
    <row r="49" spans="5:65" x14ac:dyDescent="0.35">
      <c r="E49" s="2"/>
      <c r="X49" s="39" t="s">
        <v>26</v>
      </c>
      <c r="Y49" s="39" t="s">
        <v>82</v>
      </c>
      <c r="Z49" s="39">
        <v>16</v>
      </c>
      <c r="AA49" s="39">
        <v>0.16</v>
      </c>
      <c r="AB49" s="40">
        <v>25.27</v>
      </c>
      <c r="AR49" s="44" t="s">
        <v>98</v>
      </c>
      <c r="AS49" s="44" t="s">
        <v>164</v>
      </c>
      <c r="AT49" s="45">
        <v>1.76</v>
      </c>
      <c r="BJ49" s="11" t="s">
        <v>147</v>
      </c>
      <c r="BK49" s="10" t="s">
        <v>113</v>
      </c>
      <c r="BL49">
        <v>1.8</v>
      </c>
      <c r="BM49" s="2">
        <v>6.87</v>
      </c>
    </row>
    <row r="50" spans="5:65" x14ac:dyDescent="0.35">
      <c r="E50" s="2"/>
      <c r="X50" s="39" t="s">
        <v>26</v>
      </c>
      <c r="Y50" s="39" t="s">
        <v>83</v>
      </c>
      <c r="Z50" s="39">
        <v>16</v>
      </c>
      <c r="AA50" s="39">
        <v>0.18</v>
      </c>
      <c r="AB50" s="40">
        <v>28.42</v>
      </c>
      <c r="AR50" s="44" t="s">
        <v>98</v>
      </c>
      <c r="AS50" s="44" t="s">
        <v>109</v>
      </c>
      <c r="AT50" s="45">
        <v>2</v>
      </c>
      <c r="BJ50" s="11" t="s">
        <v>147</v>
      </c>
      <c r="BK50" s="8" t="s">
        <v>114</v>
      </c>
      <c r="BL50">
        <v>1.8</v>
      </c>
      <c r="BM50" s="2">
        <v>6.42</v>
      </c>
    </row>
    <row r="51" spans="5:65" x14ac:dyDescent="0.35">
      <c r="E51" s="2"/>
      <c r="X51" s="39" t="s">
        <v>26</v>
      </c>
      <c r="Y51" s="39" t="s">
        <v>84</v>
      </c>
      <c r="Z51" s="39">
        <v>16</v>
      </c>
      <c r="AA51" s="39">
        <v>0.2</v>
      </c>
      <c r="AB51" s="40">
        <v>31.59</v>
      </c>
      <c r="AR51" s="44" t="s">
        <v>98</v>
      </c>
      <c r="AS51" s="44" t="s">
        <v>110</v>
      </c>
      <c r="AT51" s="45">
        <v>2.16</v>
      </c>
      <c r="BJ51" s="11" t="s">
        <v>147</v>
      </c>
      <c r="BK51" s="13" t="s">
        <v>115</v>
      </c>
      <c r="BL51">
        <v>1.8</v>
      </c>
      <c r="BM51" s="2">
        <v>6.07</v>
      </c>
    </row>
    <row r="52" spans="5:65" x14ac:dyDescent="0.35">
      <c r="E52" s="2"/>
      <c r="X52" s="39" t="s">
        <v>27</v>
      </c>
      <c r="Y52" s="39" t="s">
        <v>76</v>
      </c>
      <c r="Z52" s="39">
        <v>18</v>
      </c>
      <c r="AA52" s="41">
        <v>0.06</v>
      </c>
      <c r="AB52" s="40">
        <v>8.9499999999999993</v>
      </c>
      <c r="BJ52" s="11" t="s">
        <v>148</v>
      </c>
      <c r="BK52" s="8" t="s">
        <v>112</v>
      </c>
      <c r="BL52">
        <v>2.1</v>
      </c>
      <c r="BM52" s="2">
        <v>5.46</v>
      </c>
    </row>
    <row r="53" spans="5:65" x14ac:dyDescent="0.35">
      <c r="E53" s="2"/>
      <c r="X53" s="39" t="s">
        <v>27</v>
      </c>
      <c r="Y53" s="39" t="s">
        <v>77</v>
      </c>
      <c r="Z53" s="39">
        <v>18</v>
      </c>
      <c r="AA53" s="42">
        <v>0.08</v>
      </c>
      <c r="AB53" s="40">
        <v>13.32</v>
      </c>
      <c r="BJ53" s="11" t="s">
        <v>148</v>
      </c>
      <c r="BK53" s="10" t="s">
        <v>113</v>
      </c>
      <c r="BL53">
        <v>2.1</v>
      </c>
      <c r="BM53" s="2">
        <v>6.87</v>
      </c>
    </row>
    <row r="54" spans="5:65" x14ac:dyDescent="0.35">
      <c r="E54" s="2"/>
      <c r="X54" s="39" t="s">
        <v>27</v>
      </c>
      <c r="Y54" s="39" t="s">
        <v>78</v>
      </c>
      <c r="Z54" s="39">
        <v>18</v>
      </c>
      <c r="AA54" s="41">
        <v>0.1</v>
      </c>
      <c r="AB54" s="40">
        <v>15.96</v>
      </c>
      <c r="BJ54" s="11" t="s">
        <v>148</v>
      </c>
      <c r="BK54" s="8" t="s">
        <v>114</v>
      </c>
      <c r="BL54">
        <v>2.1</v>
      </c>
      <c r="BM54" s="2">
        <v>6.42</v>
      </c>
    </row>
    <row r="55" spans="5:65" x14ac:dyDescent="0.35">
      <c r="E55" s="2"/>
      <c r="X55" s="39" t="s">
        <v>27</v>
      </c>
      <c r="Y55" s="39" t="s">
        <v>79</v>
      </c>
      <c r="Z55" s="39">
        <v>18</v>
      </c>
      <c r="AA55" s="42">
        <v>0.12</v>
      </c>
      <c r="AB55" s="40">
        <v>19.14</v>
      </c>
      <c r="BJ55" s="11" t="s">
        <v>148</v>
      </c>
      <c r="BK55" s="13" t="s">
        <v>115</v>
      </c>
      <c r="BL55">
        <v>2.1</v>
      </c>
      <c r="BM55" s="2">
        <v>6.07</v>
      </c>
    </row>
    <row r="56" spans="5:65" x14ac:dyDescent="0.35">
      <c r="E56" s="2"/>
      <c r="X56" s="39" t="s">
        <v>27</v>
      </c>
      <c r="Y56" s="39" t="s">
        <v>80</v>
      </c>
      <c r="Z56" s="39">
        <v>18</v>
      </c>
      <c r="AA56" s="41">
        <v>0.14000000000000001</v>
      </c>
      <c r="AB56" s="40">
        <v>22.33</v>
      </c>
      <c r="BJ56" s="11" t="s">
        <v>149</v>
      </c>
      <c r="BK56" s="8" t="s">
        <v>112</v>
      </c>
      <c r="BL56">
        <v>2.4</v>
      </c>
      <c r="BM56" s="2">
        <v>5.46</v>
      </c>
    </row>
    <row r="57" spans="5:65" x14ac:dyDescent="0.35">
      <c r="E57" s="2"/>
      <c r="X57" s="39" t="s">
        <v>27</v>
      </c>
      <c r="Y57" s="39" t="s">
        <v>81</v>
      </c>
      <c r="Z57" s="39">
        <v>18</v>
      </c>
      <c r="AA57" s="42">
        <v>0.15</v>
      </c>
      <c r="AB57" s="40">
        <v>26.45</v>
      </c>
      <c r="BJ57" s="11" t="s">
        <v>149</v>
      </c>
      <c r="BK57" s="10" t="s">
        <v>113</v>
      </c>
      <c r="BL57">
        <v>2.4</v>
      </c>
      <c r="BM57" s="2">
        <v>6.87</v>
      </c>
    </row>
    <row r="58" spans="5:65" x14ac:dyDescent="0.35">
      <c r="E58" s="2"/>
      <c r="X58" s="39" t="s">
        <v>27</v>
      </c>
      <c r="Y58" s="39" t="s">
        <v>82</v>
      </c>
      <c r="Z58" s="39">
        <v>18</v>
      </c>
      <c r="AA58" s="41">
        <v>0.16</v>
      </c>
      <c r="AB58" s="40">
        <v>25.52</v>
      </c>
      <c r="BJ58" s="11" t="s">
        <v>149</v>
      </c>
      <c r="BK58" s="8" t="s">
        <v>114</v>
      </c>
      <c r="BL58">
        <v>2.4</v>
      </c>
      <c r="BM58" s="2">
        <v>6.42</v>
      </c>
    </row>
    <row r="59" spans="5:65" x14ac:dyDescent="0.35">
      <c r="E59" s="2"/>
      <c r="X59" s="39" t="s">
        <v>27</v>
      </c>
      <c r="Y59" s="39" t="s">
        <v>83</v>
      </c>
      <c r="Z59" s="39">
        <v>18</v>
      </c>
      <c r="AA59" s="42">
        <v>0.18</v>
      </c>
      <c r="AB59" s="40">
        <v>28.71</v>
      </c>
      <c r="BJ59" s="11" t="s">
        <v>149</v>
      </c>
      <c r="BK59" s="13" t="s">
        <v>115</v>
      </c>
      <c r="BL59">
        <v>2.4</v>
      </c>
      <c r="BM59" s="2">
        <v>6.07</v>
      </c>
    </row>
    <row r="60" spans="5:65" x14ac:dyDescent="0.35">
      <c r="E60" s="2"/>
      <c r="X60" s="39" t="s">
        <v>27</v>
      </c>
      <c r="Y60" s="39" t="s">
        <v>84</v>
      </c>
      <c r="Z60" s="39">
        <v>18</v>
      </c>
      <c r="AA60" s="41">
        <v>0.2</v>
      </c>
      <c r="AB60" s="40">
        <v>31.9</v>
      </c>
    </row>
    <row r="61" spans="5:65" x14ac:dyDescent="0.35">
      <c r="E61" s="2"/>
    </row>
    <row r="62" spans="5:65" x14ac:dyDescent="0.35">
      <c r="E62" s="2"/>
    </row>
    <row r="63" spans="5:65" x14ac:dyDescent="0.35">
      <c r="E63" s="2"/>
    </row>
    <row r="64" spans="5:65" x14ac:dyDescent="0.35">
      <c r="E64" s="2"/>
    </row>
    <row r="65" spans="5:5" x14ac:dyDescent="0.35">
      <c r="E65" s="2"/>
    </row>
    <row r="66" spans="5:5" x14ac:dyDescent="0.35">
      <c r="E66" s="2"/>
    </row>
    <row r="67" spans="5:5" x14ac:dyDescent="0.35">
      <c r="E67" s="2"/>
    </row>
    <row r="68" spans="5:5" x14ac:dyDescent="0.35">
      <c r="E68" s="2"/>
    </row>
    <row r="69" spans="5:5" x14ac:dyDescent="0.35">
      <c r="E69" s="2"/>
    </row>
    <row r="70" spans="5:5" x14ac:dyDescent="0.35">
      <c r="E70" s="2"/>
    </row>
    <row r="71" spans="5:5" x14ac:dyDescent="0.35">
      <c r="E71" s="2"/>
    </row>
    <row r="72" spans="5:5" x14ac:dyDescent="0.35">
      <c r="E72" s="2"/>
    </row>
    <row r="88" spans="4:4" x14ac:dyDescent="0.35">
      <c r="D88" s="2"/>
    </row>
    <row r="89" spans="4:4" x14ac:dyDescent="0.35">
      <c r="D89" s="2"/>
    </row>
    <row r="90" spans="4:4" x14ac:dyDescent="0.35">
      <c r="D90" s="2"/>
    </row>
    <row r="91" spans="4:4" x14ac:dyDescent="0.35">
      <c r="D91" s="2"/>
    </row>
    <row r="92" spans="4:4" x14ac:dyDescent="0.35">
      <c r="D92" s="2"/>
    </row>
    <row r="93" spans="4:4" x14ac:dyDescent="0.35">
      <c r="D93" s="2"/>
    </row>
    <row r="94" spans="4:4" x14ac:dyDescent="0.35">
      <c r="D94" s="2"/>
    </row>
    <row r="95" spans="4:4" x14ac:dyDescent="0.35">
      <c r="D95" s="2"/>
    </row>
    <row r="96" spans="4:4" x14ac:dyDescent="0.35">
      <c r="D96" s="2"/>
    </row>
    <row r="97" spans="4:4" x14ac:dyDescent="0.35">
      <c r="D97" s="2"/>
    </row>
    <row r="98" spans="4:4" x14ac:dyDescent="0.35">
      <c r="D98" s="2"/>
    </row>
    <row r="99" spans="4:4" x14ac:dyDescent="0.35">
      <c r="D99" s="2"/>
    </row>
    <row r="100" spans="4:4" x14ac:dyDescent="0.35">
      <c r="D100" s="2"/>
    </row>
    <row r="101" spans="4:4" x14ac:dyDescent="0.35">
      <c r="D101" s="2"/>
    </row>
    <row r="102" spans="4:4" x14ac:dyDescent="0.35">
      <c r="D102" s="2"/>
    </row>
    <row r="103" spans="4:4" x14ac:dyDescent="0.35">
      <c r="D103" s="2"/>
    </row>
    <row r="104" spans="4:4" x14ac:dyDescent="0.35">
      <c r="D104" s="2"/>
    </row>
    <row r="105" spans="4:4" x14ac:dyDescent="0.35">
      <c r="D105" s="2"/>
    </row>
    <row r="106" spans="4:4" x14ac:dyDescent="0.35">
      <c r="D106" s="2"/>
    </row>
    <row r="107" spans="4:4" x14ac:dyDescent="0.35">
      <c r="D107" s="2"/>
    </row>
    <row r="108" spans="4:4" x14ac:dyDescent="0.35">
      <c r="D108" s="2"/>
    </row>
    <row r="109" spans="4:4" x14ac:dyDescent="0.35">
      <c r="D109" s="2"/>
    </row>
    <row r="110" spans="4:4" x14ac:dyDescent="0.35">
      <c r="D110" s="2"/>
    </row>
    <row r="111" spans="4:4" x14ac:dyDescent="0.35">
      <c r="D111" s="2"/>
    </row>
    <row r="112" spans="4:4" x14ac:dyDescent="0.35">
      <c r="D112" s="2"/>
    </row>
    <row r="113" spans="4:5" x14ac:dyDescent="0.35">
      <c r="D113" s="2"/>
    </row>
    <row r="114" spans="4:5" x14ac:dyDescent="0.35">
      <c r="D114" s="2"/>
    </row>
    <row r="115" spans="4:5" x14ac:dyDescent="0.35">
      <c r="D115" s="2"/>
    </row>
    <row r="116" spans="4:5" x14ac:dyDescent="0.35">
      <c r="D116" s="2"/>
    </row>
    <row r="117" spans="4:5" x14ac:dyDescent="0.35">
      <c r="D117" s="2"/>
    </row>
    <row r="128" spans="4:5" x14ac:dyDescent="0.35">
      <c r="E128" s="2"/>
    </row>
    <row r="129" spans="5:5" x14ac:dyDescent="0.35">
      <c r="E129" s="2"/>
    </row>
    <row r="130" spans="5:5" x14ac:dyDescent="0.35">
      <c r="E130" s="2"/>
    </row>
    <row r="131" spans="5:5" x14ac:dyDescent="0.35">
      <c r="E131" s="2"/>
    </row>
    <row r="132" spans="5:5" x14ac:dyDescent="0.35">
      <c r="E132" s="2"/>
    </row>
    <row r="133" spans="5:5" x14ac:dyDescent="0.35">
      <c r="E133" s="2"/>
    </row>
    <row r="134" spans="5:5" x14ac:dyDescent="0.35">
      <c r="E134" s="2"/>
    </row>
    <row r="135" spans="5:5" x14ac:dyDescent="0.35">
      <c r="E135" s="2"/>
    </row>
  </sheetData>
  <sheetProtection algorithmName="SHA-512" hashValue="07+FcBeMnPZZRYWIupw5YwSzm7O23WjeAKPkNBJ81JRpH07x3bzrHwnhMk4uoPs4JP4yTGQeJIvs4sfv/3oEsw==" saltValue="3oe/pFXi9weBOhEwXRzBWw==" spinCount="100000" sheet="1" objects="1" scenarios="1"/>
  <pageMargins left="0.7" right="0.7" top="0.75" bottom="0.75" header="0.3" footer="0.3"/>
  <tableParts count="25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2"/>
  <sheetViews>
    <sheetView workbookViewId="0">
      <selection activeCell="H6" sqref="H6"/>
    </sheetView>
  </sheetViews>
  <sheetFormatPr defaultRowHeight="14.5" x14ac:dyDescent="0.35"/>
  <cols>
    <col min="1" max="1" width="32" bestFit="1" customWidth="1"/>
    <col min="5" max="5" width="10.7265625" bestFit="1" customWidth="1"/>
  </cols>
  <sheetData>
    <row r="1" spans="1:7" ht="16.5" x14ac:dyDescent="0.35">
      <c r="A1" t="s">
        <v>42</v>
      </c>
      <c r="B1">
        <v>10</v>
      </c>
      <c r="C1" t="s">
        <v>56</v>
      </c>
      <c r="D1">
        <v>6</v>
      </c>
      <c r="E1" t="s">
        <v>54</v>
      </c>
      <c r="F1">
        <f>(B1*D1)*4</f>
        <v>240</v>
      </c>
      <c r="G1" t="s">
        <v>12</v>
      </c>
    </row>
    <row r="2" spans="1:7" x14ac:dyDescent="0.35">
      <c r="A2" t="s">
        <v>51</v>
      </c>
      <c r="B2">
        <v>1.5</v>
      </c>
      <c r="C2" t="s">
        <v>54</v>
      </c>
      <c r="D2">
        <v>1.2</v>
      </c>
      <c r="E2" t="s">
        <v>55</v>
      </c>
      <c r="F2">
        <v>24</v>
      </c>
      <c r="G2" t="s">
        <v>52</v>
      </c>
    </row>
    <row r="3" spans="1:7" x14ac:dyDescent="0.35">
      <c r="A3" t="s">
        <v>53</v>
      </c>
      <c r="B3">
        <v>2.2000000000000002</v>
      </c>
      <c r="C3" t="s">
        <v>54</v>
      </c>
      <c r="D3">
        <v>2</v>
      </c>
      <c r="E3" t="s">
        <v>55</v>
      </c>
      <c r="F3">
        <v>2</v>
      </c>
      <c r="G3" t="s">
        <v>52</v>
      </c>
    </row>
    <row r="5" spans="1:7" x14ac:dyDescent="0.35">
      <c r="A5" t="s">
        <v>41</v>
      </c>
      <c r="B5">
        <v>100</v>
      </c>
      <c r="C5" t="s">
        <v>43</v>
      </c>
      <c r="D5">
        <f>F5*B5</f>
        <v>166</v>
      </c>
      <c r="E5" t="s">
        <v>44</v>
      </c>
      <c r="F5" s="43">
        <v>1.66</v>
      </c>
    </row>
    <row r="6" spans="1:7" x14ac:dyDescent="0.35">
      <c r="A6" t="s">
        <v>45</v>
      </c>
      <c r="B6">
        <v>2</v>
      </c>
      <c r="C6" t="s">
        <v>50</v>
      </c>
      <c r="D6">
        <f>B6*F6</f>
        <v>23</v>
      </c>
      <c r="E6" t="s">
        <v>44</v>
      </c>
      <c r="F6" s="43">
        <v>11.5</v>
      </c>
    </row>
    <row r="7" spans="1:7" x14ac:dyDescent="0.35">
      <c r="A7" t="s">
        <v>46</v>
      </c>
      <c r="B7">
        <v>24</v>
      </c>
      <c r="C7" t="s">
        <v>43</v>
      </c>
      <c r="D7">
        <f>F7*B7</f>
        <v>60</v>
      </c>
      <c r="E7" t="s">
        <v>44</v>
      </c>
      <c r="F7" s="43">
        <v>2.5</v>
      </c>
    </row>
    <row r="8" spans="1:7" x14ac:dyDescent="0.35">
      <c r="A8" t="s">
        <v>47</v>
      </c>
      <c r="B8">
        <v>40</v>
      </c>
      <c r="C8" t="s">
        <v>43</v>
      </c>
      <c r="D8">
        <f>B8*F8</f>
        <v>358.40000000000003</v>
      </c>
      <c r="E8" t="s">
        <v>44</v>
      </c>
      <c r="F8" s="43">
        <v>8.9600000000000009</v>
      </c>
    </row>
    <row r="9" spans="1:7" x14ac:dyDescent="0.35">
      <c r="A9" t="s">
        <v>48</v>
      </c>
      <c r="B9">
        <v>20</v>
      </c>
      <c r="C9" t="s">
        <v>43</v>
      </c>
      <c r="D9">
        <f>B9*F9</f>
        <v>95.199999999999989</v>
      </c>
      <c r="E9" t="s">
        <v>44</v>
      </c>
      <c r="F9" s="43">
        <v>4.76</v>
      </c>
    </row>
    <row r="10" spans="1:7" x14ac:dyDescent="0.35">
      <c r="A10" t="s">
        <v>49</v>
      </c>
      <c r="B10">
        <v>8</v>
      </c>
      <c r="C10" t="s">
        <v>50</v>
      </c>
      <c r="D10">
        <f>B10*F10</f>
        <v>66.72</v>
      </c>
      <c r="E10" t="s">
        <v>44</v>
      </c>
      <c r="F10" s="43">
        <v>8.34</v>
      </c>
    </row>
    <row r="11" spans="1:7" ht="15" thickBot="1" x14ac:dyDescent="0.4"/>
    <row r="12" spans="1:7" ht="15" thickBot="1" x14ac:dyDescent="0.4">
      <c r="A12" t="s">
        <v>57</v>
      </c>
      <c r="B12" s="3">
        <f>(SUM(D5:D10))/F1</f>
        <v>3.2055000000000007</v>
      </c>
    </row>
  </sheetData>
  <sheetProtection algorithmName="SHA-512" hashValue="s44AqKFhQ90Nt4Og2gG2iS4TcLXBWbv5csTlf/iacR46SQhyi0/TTxvJw6iXMCXeITyf8AujjPTrLfbEv62YHg==" saltValue="qjPLzdYBTI2HShQrWBMo0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4"/>
  <sheetViews>
    <sheetView zoomScale="90" zoomScaleNormal="90" workbookViewId="0">
      <selection activeCell="B2" sqref="B2"/>
    </sheetView>
  </sheetViews>
  <sheetFormatPr defaultRowHeight="14.5" x14ac:dyDescent="0.35"/>
  <cols>
    <col min="2" max="2" width="33.26953125" customWidth="1"/>
  </cols>
  <sheetData>
    <row r="2" spans="1:1" ht="190" customHeight="1" x14ac:dyDescent="0.35">
      <c r="A2" t="s">
        <v>59</v>
      </c>
    </row>
    <row r="3" spans="1:1" ht="190" customHeight="1" x14ac:dyDescent="0.35">
      <c r="A3" t="s">
        <v>60</v>
      </c>
    </row>
    <row r="4" spans="1:1" ht="190" customHeight="1" x14ac:dyDescent="0.35">
      <c r="A4" t="s">
        <v>61</v>
      </c>
    </row>
  </sheetData>
  <sheetProtection password="AD93" sheet="1" objects="1" scenario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24</vt:i4>
      </vt:variant>
    </vt:vector>
  </HeadingPairs>
  <TitlesOfParts>
    <vt:vector size="28" baseType="lpstr">
      <vt:lpstr>KlimaExpert</vt:lpstr>
      <vt:lpstr>DATI NEW</vt:lpstr>
      <vt:lpstr>ACCESSORI</vt:lpstr>
      <vt:lpstr>STRATIGRAFIE</vt:lpstr>
      <vt:lpstr>Ade</vt:lpstr>
      <vt:lpstr>Air_img</vt:lpstr>
      <vt:lpstr>Airplus_img</vt:lpstr>
      <vt:lpstr>Airtech_img</vt:lpstr>
      <vt:lpstr>FasciaIntonachino</vt:lpstr>
      <vt:lpstr>FasciaIntonachinoSolar</vt:lpstr>
      <vt:lpstr>Fondo</vt:lpstr>
      <vt:lpstr>Intonachino</vt:lpstr>
      <vt:lpstr>Ltassello_1</vt:lpstr>
      <vt:lpstr>Ltassello_2</vt:lpstr>
      <vt:lpstr>Ltassello_3</vt:lpstr>
      <vt:lpstr>Ltassello_4</vt:lpstr>
      <vt:lpstr>Ltassello_5</vt:lpstr>
      <vt:lpstr>Numerotasselli</vt:lpstr>
      <vt:lpstr>Operaio</vt:lpstr>
      <vt:lpstr>Pannello</vt:lpstr>
      <vt:lpstr>Ras</vt:lpstr>
      <vt:lpstr>Rete</vt:lpstr>
      <vt:lpstr>Spannello_1</vt:lpstr>
      <vt:lpstr>Spannello_2</vt:lpstr>
      <vt:lpstr>Spannello_3</vt:lpstr>
      <vt:lpstr>Spannello_4</vt:lpstr>
      <vt:lpstr>Spannello_5</vt:lpstr>
      <vt:lpstr>Tasselli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2025-03-06T12:14:57Z</dcterms:modified>
</cp:coreProperties>
</file>