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tmarbol/Documents/"/>
    </mc:Choice>
  </mc:AlternateContent>
  <xr:revisionPtr revIDLastSave="0" documentId="8_{93562C0F-FE82-0546-90B2-42B629782F38}" xr6:coauthVersionLast="47" xr6:coauthVersionMax="47" xr10:uidLastSave="{00000000-0000-0000-0000-000000000000}"/>
  <bookViews>
    <workbookView xWindow="0" yWindow="740" windowWidth="30240" windowHeight="18900" tabRatio="618" xr2:uid="{00000000-000D-0000-FFFF-FFFF00000000}"/>
  </bookViews>
  <sheets>
    <sheet name="BIOSCUD" sheetId="109" r:id="rId1"/>
    <sheet name="BIOSCUD ARTIC" sheetId="112" r:id="rId2"/>
    <sheet name="BIOSCUD BT" sheetId="110" r:id="rId3"/>
    <sheet name="BIOSCUD FIBER" sheetId="111" r:id="rId4"/>
    <sheet name="Riferimenti" sheetId="10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04" l="1"/>
  <c r="L23" i="104" l="1"/>
  <c r="K23" i="104"/>
  <c r="M24" i="104" l="1"/>
  <c r="G31" i="111" s="1"/>
  <c r="K24" i="104"/>
  <c r="J24" i="104"/>
  <c r="D23" i="104" l="1"/>
  <c r="D15" i="104"/>
  <c r="J15" i="104" s="1"/>
  <c r="D11" i="104"/>
  <c r="D21" i="104"/>
  <c r="M21" i="104" s="1"/>
  <c r="L10" i="104"/>
  <c r="K10" i="104"/>
  <c r="J10" i="104"/>
  <c r="M10" i="104"/>
  <c r="L22" i="104"/>
  <c r="K22" i="104"/>
  <c r="L21" i="104"/>
  <c r="K21" i="104"/>
  <c r="D22" i="104" l="1"/>
  <c r="M23" i="104"/>
  <c r="J23" i="104"/>
  <c r="J22" i="104"/>
  <c r="M22" i="104"/>
  <c r="N22" i="104"/>
  <c r="N10" i="104"/>
  <c r="J21" i="104"/>
  <c r="L15" i="104" l="1"/>
  <c r="K15" i="104"/>
  <c r="L13" i="104"/>
  <c r="M13" i="104"/>
  <c r="K13" i="104"/>
  <c r="L12" i="104"/>
  <c r="M12" i="104"/>
  <c r="K12" i="104"/>
  <c r="J13" i="104"/>
  <c r="J12" i="104"/>
  <c r="M18" i="104"/>
  <c r="K20" i="104"/>
  <c r="K19" i="104"/>
  <c r="L18" i="104"/>
  <c r="K18" i="104"/>
  <c r="J18" i="104"/>
  <c r="M11" i="104"/>
  <c r="G33" i="110" s="1"/>
  <c r="L11" i="104"/>
  <c r="K11" i="104"/>
  <c r="F16" i="109"/>
  <c r="G16" i="109" s="1"/>
  <c r="J11" i="104"/>
  <c r="G31" i="112"/>
  <c r="N13" i="104" l="1"/>
  <c r="N21" i="104"/>
  <c r="G33" i="112"/>
  <c r="P12" i="104"/>
  <c r="N11" i="104"/>
  <c r="G36" i="109"/>
  <c r="G35" i="112"/>
  <c r="M15" i="104"/>
  <c r="G31" i="110" s="1"/>
  <c r="N15" i="104"/>
  <c r="N12" i="104"/>
  <c r="N18" i="104"/>
  <c r="G35" i="111"/>
  <c r="G31" i="109"/>
  <c r="G37" i="112" l="1"/>
  <c r="G35" i="110"/>
  <c r="G38" i="109" l="1"/>
  <c r="H20" i="104" l="1"/>
  <c r="H19" i="104"/>
  <c r="J19" i="104" s="1"/>
  <c r="L20" i="104" l="1"/>
  <c r="M20" i="104"/>
  <c r="G34" i="109" s="1"/>
  <c r="J20" i="104"/>
  <c r="N20" i="104" s="1"/>
  <c r="L19" i="104"/>
  <c r="M19" i="104"/>
  <c r="F17" i="111"/>
  <c r="F16" i="111"/>
  <c r="F17" i="110"/>
  <c r="F16" i="110"/>
  <c r="F17" i="112"/>
  <c r="F16" i="112"/>
  <c r="F17" i="109"/>
  <c r="G17" i="109" s="1"/>
  <c r="F21" i="111"/>
  <c r="F12" i="111"/>
  <c r="F11" i="111"/>
  <c r="F9" i="111"/>
  <c r="F8" i="111"/>
  <c r="F21" i="110"/>
  <c r="F12" i="110"/>
  <c r="F11" i="110"/>
  <c r="F9" i="110"/>
  <c r="F8" i="110"/>
  <c r="F21" i="112"/>
  <c r="F12" i="112"/>
  <c r="F11" i="112"/>
  <c r="F9" i="112"/>
  <c r="F8" i="112"/>
  <c r="F21" i="109"/>
  <c r="F12" i="109"/>
  <c r="F11" i="109"/>
  <c r="F8" i="109"/>
  <c r="F9" i="109"/>
  <c r="N19" i="104" l="1"/>
  <c r="G33" i="111"/>
  <c r="G33" i="109"/>
  <c r="G11" i="109"/>
  <c r="G8" i="112" l="1"/>
  <c r="G21" i="112"/>
  <c r="G23" i="112" s="1"/>
  <c r="A21" i="112"/>
  <c r="G17" i="112"/>
  <c r="G16" i="112"/>
  <c r="G12" i="112"/>
  <c r="G11" i="112"/>
  <c r="G9" i="112"/>
  <c r="G19" i="112" l="1"/>
  <c r="G14" i="112"/>
  <c r="G21" i="111"/>
  <c r="G23" i="111" s="1"/>
  <c r="A21" i="111"/>
  <c r="G17" i="111"/>
  <c r="G16" i="111"/>
  <c r="G12" i="111"/>
  <c r="G11" i="111"/>
  <c r="G9" i="111"/>
  <c r="G8" i="111"/>
  <c r="G21" i="110"/>
  <c r="G23" i="110" s="1"/>
  <c r="A21" i="110"/>
  <c r="G17" i="110"/>
  <c r="G16" i="110"/>
  <c r="G12" i="110"/>
  <c r="G11" i="110"/>
  <c r="G9" i="110"/>
  <c r="G8" i="110"/>
  <c r="G25" i="112" l="1"/>
  <c r="G19" i="110"/>
  <c r="G14" i="110"/>
  <c r="G19" i="111"/>
  <c r="G14" i="111"/>
  <c r="G21" i="109"/>
  <c r="G23" i="109" s="1"/>
  <c r="A21" i="109"/>
  <c r="G12" i="109"/>
  <c r="G9" i="109"/>
  <c r="G8" i="109"/>
  <c r="G26" i="112" l="1"/>
  <c r="G27" i="112" s="1"/>
  <c r="G29" i="112" s="1"/>
  <c r="G14" i="109"/>
  <c r="G19" i="109"/>
  <c r="G25" i="110"/>
  <c r="G25" i="111"/>
  <c r="G26" i="111" s="1"/>
  <c r="G26" i="110" l="1"/>
  <c r="G27" i="110" s="1"/>
  <c r="G29" i="110" s="1"/>
  <c r="G25" i="109"/>
  <c r="G26" i="109" s="1"/>
  <c r="G27" i="111"/>
  <c r="G29" i="111" s="1"/>
  <c r="G27" i="109" l="1"/>
  <c r="G29" i="109" s="1"/>
</calcChain>
</file>

<file path=xl/sharedStrings.xml><?xml version="1.0" encoding="utf-8"?>
<sst xmlns="http://schemas.openxmlformats.org/spreadsheetml/2006/main" count="231" uniqueCount="106">
  <si>
    <t>DESCRIZIONE</t>
  </si>
  <si>
    <t>U.M.</t>
  </si>
  <si>
    <t>PREZZO COMPLETO</t>
  </si>
  <si>
    <t>TOTALE escluso (SG+UI)</t>
  </si>
  <si>
    <t xml:space="preserve">A) MANODOPERA </t>
  </si>
  <si>
    <t>sommano A</t>
  </si>
  <si>
    <t>sommano B</t>
  </si>
  <si>
    <t>sommano C</t>
  </si>
  <si>
    <t xml:space="preserve"> PREZZO COMPLESSIVO AL MQ                                        </t>
  </si>
  <si>
    <t>Utile d'Impresa 10,00%</t>
  </si>
  <si>
    <t>QUANTITA'</t>
  </si>
  <si>
    <t>B) MATERIALI A PIE' D'OPERA</t>
  </si>
  <si>
    <t>C) NOLI E TRASPORTI</t>
  </si>
  <si>
    <t>OPERAIO  SPECIALIZZATO (MO1002)</t>
  </si>
  <si>
    <t>TRASPORTO MATERIALI DI CONSUMO (A45001-a)</t>
  </si>
  <si>
    <t>1) Preparazione del substrato</t>
  </si>
  <si>
    <t>OPERAIO QUALIFICATO (MO1003)</t>
  </si>
  <si>
    <t>CODICE</t>
  </si>
  <si>
    <t>PRODOTTO</t>
  </si>
  <si>
    <t>PREZZO UNITARIO*</t>
  </si>
  <si>
    <r>
      <t>kg/m</t>
    </r>
    <r>
      <rPr>
        <vertAlign val="superscript"/>
        <sz val="11"/>
        <color indexed="8"/>
        <rFont val="Arial"/>
        <family val="2"/>
      </rPr>
      <t>2</t>
    </r>
  </si>
  <si>
    <r>
      <t>h/m</t>
    </r>
    <r>
      <rPr>
        <vertAlign val="superscript"/>
        <sz val="11"/>
        <color indexed="8"/>
        <rFont val="Arial"/>
        <family val="2"/>
      </rPr>
      <t>2</t>
    </r>
  </si>
  <si>
    <t>EDILE SPECIALIZZATO (MO1002)</t>
  </si>
  <si>
    <t>EDILE QUALIFICATO (MO1003)</t>
  </si>
  <si>
    <t>impermeabilizzazione continua antipioggia a vista</t>
  </si>
  <si>
    <t>IMPERMEABILIZZAZIONE A VISTA ANTIPIOGGIA con  BIOSCUD</t>
  </si>
  <si>
    <t>2) Stesura a rullo antipioggia Bioscud (doppia mano)</t>
  </si>
  <si>
    <t>BIOSCUD</t>
  </si>
  <si>
    <t>BIOSCUD TNT (perimetro)</t>
  </si>
  <si>
    <t>TOTALE</t>
  </si>
  <si>
    <t>E) EVENTUALE MANO DI PREPARAZIONE CON BIOSCUD PRIMER</t>
  </si>
  <si>
    <t>impermeabilizzazione bituminosa continua antipioggia a vista</t>
  </si>
  <si>
    <t>IMPERMEABILIZZAZIONE BITUMINOSA A VISTA ANTIPIOGGIA con  BIOSCUD BT</t>
  </si>
  <si>
    <t>Impermeabilizzante antipioggia: BIOSCUD BT, primer: BIOSCUD PRIMER, armatura: BIOSCUD TNT</t>
  </si>
  <si>
    <t>Impermeabilizzante antipioggia: BIOSCUD, primer: BIOSCUD PRIMER, armatura: BIOSCUD TNT</t>
  </si>
  <si>
    <t xml:space="preserve">F) EVENTUALE ARMATURA CON BIOSCUD TNT </t>
  </si>
  <si>
    <t>G) EVENTUALE FINITURA PEDONABILE ANTISCIVOLO CON BIOSCUD TRAFFIC</t>
  </si>
  <si>
    <t>2) Stesura a rullo antipioggia Bioscud BT (doppia mano)</t>
  </si>
  <si>
    <t>impermeabilizzazione fibrata continua antipioggia a vista</t>
  </si>
  <si>
    <t>IMPERMEABILIZZAZIONE FIBRATA CALPESTABILE ANTIPIOGGIA A VISTA con  BIOSCUD FIBER</t>
  </si>
  <si>
    <t>2) Stesura a spatola di BIOSCUD FIBER in doppia mano</t>
  </si>
  <si>
    <t>BIOSCUD FIBER</t>
  </si>
  <si>
    <r>
      <t>pz/m</t>
    </r>
    <r>
      <rPr>
        <vertAlign val="superscript"/>
        <sz val="11"/>
        <color indexed="8"/>
        <rFont val="Arial"/>
        <family val="2"/>
      </rPr>
      <t>2</t>
    </r>
  </si>
  <si>
    <t>F) EVENTUALE FINITURA PEDONABILE ANTISCIVOLO CON BIOSCUD TRAFFIC</t>
  </si>
  <si>
    <t>Impermeabilizzante antipioggia: BIOSCUD ARTIC, diluente: BIOSCUD DL, armatura: BIOSCUD TNT</t>
  </si>
  <si>
    <t>BIOSCUD ARTIC</t>
  </si>
  <si>
    <t>NEUTRO COLOR</t>
  </si>
  <si>
    <t>Bioscud</t>
  </si>
  <si>
    <t>Bioscud TNT</t>
  </si>
  <si>
    <t>15298</t>
  </si>
  <si>
    <t>15309</t>
  </si>
  <si>
    <t>Euro/kg</t>
  </si>
  <si>
    <t>Euro/m</t>
  </si>
  <si>
    <t>BIOSCUD BT</t>
  </si>
  <si>
    <t>Bioscud BT</t>
  </si>
  <si>
    <t>Bioscud Fiber</t>
  </si>
  <si>
    <t>Neutro Color</t>
  </si>
  <si>
    <t>18869</t>
  </si>
  <si>
    <t>15306</t>
  </si>
  <si>
    <t>50337</t>
  </si>
  <si>
    <t>Euro/pz.</t>
  </si>
  <si>
    <t>Bioscud traffic</t>
  </si>
  <si>
    <t>18877</t>
  </si>
  <si>
    <t>Bioscud Artic (bianco)</t>
  </si>
  <si>
    <t>Bioscud Artic (grigio/rosso/verde)</t>
  </si>
  <si>
    <t>41876/41877/41878</t>
  </si>
  <si>
    <t>41875</t>
  </si>
  <si>
    <t>18865</t>
  </si>
  <si>
    <t>PREZZO COMPLETO AL M2</t>
  </si>
  <si>
    <t>Bioscud diluito con acqua al 50%</t>
  </si>
  <si>
    <t>Consumo (kg/m2)</t>
  </si>
  <si>
    <t>Bioscud Primer (su CLS)</t>
  </si>
  <si>
    <t>Bioscud Primer (su manti bituminosi)</t>
  </si>
  <si>
    <t>D) EVENTUALE MANO DI PREPARAZIONE CON BIOSCUD DILUITO 50%</t>
  </si>
  <si>
    <t>41879</t>
  </si>
  <si>
    <t>Bioscud DL</t>
  </si>
  <si>
    <t>Euro/l</t>
  </si>
  <si>
    <t>Tempi manodopera (h/m2)</t>
  </si>
  <si>
    <t>Prezzo materiale (Euro/m2)</t>
  </si>
  <si>
    <t>Prezzo manodopera (Euro/m2)</t>
  </si>
  <si>
    <t>Prezzo noli e trasporti (Euro/m2)</t>
  </si>
  <si>
    <t>sovrapprezzo</t>
  </si>
  <si>
    <t>Bioscud BT con acqua al 50%</t>
  </si>
  <si>
    <t>Bioscud ARTIC diluito al 50% con Bioscud DL</t>
  </si>
  <si>
    <t>Impermeabilizzante antipioggia fibrato: BIOSCUD FIBER, primer: BIOSCUD PRIMER, sigillante: NEUTRO COLOR</t>
  </si>
  <si>
    <t>Spese Generali 17,00%</t>
  </si>
  <si>
    <t>D) EVENTUALE MANO DI PREPARAZIONE CON BIOSCUD ARTIC DILUITO 50%</t>
  </si>
  <si>
    <t>E) SOVRAPPREZZO PER UTILIZZO BIOSCUD ARTIC COLORE BIANCO</t>
  </si>
  <si>
    <t>D) EVENTUALE MANO DI PREPARAZIONE CON ACTIVE PRIME FIX</t>
  </si>
  <si>
    <t>Active Prime Fix</t>
  </si>
  <si>
    <t>IMPERMEABILIZZAZIONE A VISTA ANTIPIOGGIA con  BIOSCUD ARTIC</t>
  </si>
  <si>
    <t>Fornitura e posa in opera di antipioggia impermeabilizzante colorato, multiuso, elastomerico, per tetti piani e a falde, manti bituminosi e superfici esterne, resistente a raggi UV, agenti atmosferici e ristagni d’acqua tipo Bioscud di Kerakoll Spa. Caratteristiche dell'antipioggia impermeabilizzante: monocomponente, pronto all’uso, base acqua esente da solventi, conforme alla norma EN 1504-2 principi MC, PR e IR, specifico per l’impermeabilizzazione decorativa e protettiva, certificato per l’incapsulamento di lastre in fibrocemento e cemento-amianto classi A, B, C e D secondo D.M. 20/08/99, residuo secco ≥ 70%, flessibilità a freddo -10 °C (UNI 1109),  adesione su lamiera ≥ 0,8 MPa (EN 1542), tenuta idraulica ≥ 0,6 bar (EN 1928), impermeabilità ≥ 1,5  bar (EN 14891), resistenza al carico statico (punzonamento) 15 kg su supporto morbido (EN 12730), resistenza certificata alla grandine su supporto morbido ≥ 32 m/s (EN 13583) su supporto rigido ≥ 41 m/s (EN 13583). Secchi 20 kg, spessore min essicato ≥ 1 mm, resa ≈ 2 kg/m2.
L'utilizzo di Bioscud Bianco realizza l'impermeabilizzazione Cool Roof con riflessione solare 0,734 (ASTM C 1549-09), assorbimento solare 0,266 (ASTM C 1549-09), emissività 0,874 (EN 15976/2011), indice riflettanza solare (SRI) 89,1 – 90,1 – 90,7 (ASTM E 1980-01).
Il prezzo è per unità di superficie di impermeabilizzante effettivamente posto in opera. È altresì compresa la fornitura e posa in opera di tutti i materiali sopra descritti e quanto altro occorre per dare il lavoro finito. Sono esclusi: l'eventuale trattamento di ripristino di superfici degradate, ammalorate, decoese o non planari; tutti i sussidi necessari per l'esecuzione dei lavori ricadenti all'interno dei costi della sicurezza indiretti.</t>
  </si>
  <si>
    <t xml:space="preserve">Fornitura e posa in opera di antipioggia bituminoso tixotropico impermeabilizzante per tetti, manti bituminosi e manufatti in cls, elastico, resistente ai raggi UV, agli agenti atmosferici,  idoneo per il contenimento di acqua, tipo Bioscud BT di Kerakoll Spa. Caratteristiche dell'antipioggia bituminoso: monocomponente, pronto all’uso, base acqua esente da solventi, conforme alla norma EN 1504-2 principi MC, PR e IR, specifico per l’impermeabilizzazione e per il ripristino funzionale di vecchi manti bituminosi preformati, residuo secco ≥ 54%, flessibilità a freddo -10 °C (UNI 1109),  adesione su lamiera ≥ 0,8 MPa (EN 1542), impermeabilità ≥ 1 bar (EN 1928). Secchi 16 kg, spessore min essicato ≥ 1 mm, resa ≈ 2 kg/m2. 
Il prezzo è per unità di superficie di impermeabilizzante effettivamente posto in opera. È altresì compresa la fornitura e posa in opera di tutti i materiali sopra descritti e quanto altro occorre per dare il lavoro finito. Sono esclusi: l'eventuale trattamento di ripristino di superfici degradate, ammalorate, decoese o non planari; tutti i sussidi necessari per l'esecuzione dei lavori ricadenti all'interno dei costi della sicurezza indiretti.
</t>
  </si>
  <si>
    <t>Fornitura e posa in opera di antipioggia impermeabilizzante fibrato per tetti, manti bituminosi e superfici esterne calpestabili, flessibile, resistente a UV, agenti atmosferici e ristagni d’acqua, monocomponente, esente da solventi tipo Bioscud Fiber di Kerakoll Spa. Caratteristiche dell'antipioggia fibrato:  monocomponente, pronto all’uso, base acqua esente da solventi, conforme alla norma EN 1504-2 principi MC, PR e IR, specifico per l’impermeabilizzazione calpestabile fibrorinforzata, certificato per l’incapsulamento di lastre in fibrocemento e cemento-amianto classi A, B, C e D secondo D.M. 20/08/99, residuo secco ≥ 71%,  adesione su cls ≥ 1,8 MPa (EN 1542), tenuta idraulica ≥ 0,5 bar (EN 1928), impermeabilità ≥ 1,5  bar (EN 14891), resistenza al carico statico (punzonamento) 15 kg su supporto morbido (EN 12730), resistenza certificata alla grandine su supporto morbido ≥ 32 m/s (EN 13583) su supporto rigido ≥ 41 m/s (EN 13583). Secchi 20 kg, spessore min essicato ≥ 1 mm, resa ≈ 2 kg/m2.
L'utilizzo di Bioscud Fiber Bianco realizza l'impemreabilizzazione Cool Roof con riflessione solare 0,752 (ASTM C 1549-09), assorbimento solare 0,248 (ASTM C 1549-09), emissività 0,874 (EN 15976/2011), indice riflettanza solare (SRI) 91,9 – 92,7 – 93,1 (ASTM E 1980-01).
Il prezzo è per unità di superficie di impermeabilizzante effettivamente posto in opera. È altresì compresa la fornitura e posa in opera di tutti i materiali sopra descritti e quanto altro occorre per dare il lavoro finito. Sono esclusi: l'eventuale trattamento di ripristino di superfici degradate, ammalorate, decoese o non planari; tutti i sussidi necessari per l'esecuzione dei lavori ricadenti all'interno dei costi della sicurezza indiretti.</t>
  </si>
  <si>
    <t>Fornitura e posa in opera - prezzo complessivo al mq</t>
  </si>
  <si>
    <t>da considerarsi su fondi assorbenti - prezzo complessivo al mq</t>
  </si>
  <si>
    <t>su calcestruzzo - prezzo complessivo al mq</t>
  </si>
  <si>
    <t>su manti bituminosi (GUAINA LISCIA) - prezzo complessivo al mq</t>
  </si>
  <si>
    <t>prezzo complessivo al mq</t>
  </si>
  <si>
    <t>Fornitura e posa in opera di antipioggia impermeabilizzante colorato elastomerico, flessibile anche a bassissime temperature, idoneo per il contenimento di acqua, resistente a raggi UV e agenti atmosferici, monocomponente, a base solvente tipo Bioscud Artic di Kerakoll spa. Caratteristiche dell'antipioggia impermeabilizzante: provvisto di marcatura CE e conforme alla norma EN 1504-2 principi MC, PR e IR, specifico per l’impermeabilizzazione decorativa calpestabile, certificato per l’incapsulamento di lastre in fibrocemento e cemento-amianto classi A, B, C e D secondo D.M. 20/08/99, flessibilità a freddo -40 °C (UNI 1109),  temperatura di applicazione minima -5°C, adesione su cls ≥ 3,0 MPa (EN 1542), adesione su cls ≥ 6,0 MPa (EN 1542), tenuta idraulica ≥ 0,6 bar (EN 1928), impermeabilità ≥ 1,5  bar (EN 14891), resistenza certificata alla grandine su supporto morbido ≥ 41 m/s (EN 13583) su supporto rigido ≥ 41 m/s (EN 13583).
Secchi 18 kg, spessore min essicato ≥ 1 mm, resa ≈ 2 kg/m2.
L'utilizzo di Bioscud Artic Bianco realizza l'impermeabilizzazione Cool Roof con riflessione solare 0,846 (ASTM C 1549-09), assorbimento solare 0,154 (ASTM C 1549-09), emissività 0,909 (EN 15976/2011), indice riflettanza solare (SRI) 106,4 –106,0 – 105,8 (ASTM E 1980-01).
Il prezzo è per unità di superficie di impermeabilizzante effettivamente posto in opera. È altresì compresa la fornitura e posa in opera di tutti i materiali sopra descritti e quanto altro occorre per dare il lavoro finito. Sono esclusi: l'eventuale trattamento di ripristino di superfici degradate, ammalorate, decoese o non planari; tutti i sussidi necessari per l'esecuzione dei lavori ricadenti all'interno dei costi della sicurezza indiretti.</t>
  </si>
  <si>
    <t>2) Stesura a rullo antipioggia Bioscud Artic (doppia mano)</t>
  </si>
  <si>
    <r>
      <t>m/m</t>
    </r>
    <r>
      <rPr>
        <vertAlign val="superscript"/>
        <sz val="11"/>
        <color indexed="8"/>
        <rFont val="Arial"/>
        <family val="2"/>
      </rPr>
      <t>2</t>
    </r>
  </si>
  <si>
    <t>D) EVENTUALE MANO DI PREPARAZIONE CON BIOSCUD BT DILUITO AL 50%</t>
  </si>
  <si>
    <t>PREZZO LISTINO MAGGIO 2026</t>
  </si>
  <si>
    <t>PREZZARIO DEI 1 SEMESTRE 2026</t>
  </si>
  <si>
    <t>* Prezzi materiali Kerakoll = Listino Maggio 2026. Prezzi manodopera = Prezziario DEI (1° semestre 2026) - Media Nazionale.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</si>
</sst>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[$€-2]\ #,##0.00"/>
    <numFmt numFmtId="166" formatCode="[$€-2]\ #,##0.000"/>
    <numFmt numFmtId="167" formatCode="[$€-2]\ #,##0.00;[Red]\-[$€-2]\ #,##0.00"/>
    <numFmt numFmtId="168" formatCode="[$€-2]\ #,##0.000;[Red]\-[$€-2]\ #,##0.000"/>
    <numFmt numFmtId="169" formatCode="_-* #,##0.00\ [$€-410]_-;\-* #,##0.00\ [$€-410]_-;_-* &quot;-&quot;??\ [$€-410]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9.89999999999999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6"/>
      <color rgb="FFFF0000"/>
      <name val="Arial"/>
      <family val="2"/>
    </font>
    <font>
      <b/>
      <sz val="7"/>
      <name val="Arial"/>
      <family val="2"/>
    </font>
    <font>
      <b/>
      <sz val="11"/>
      <color rgb="FF00B050"/>
      <name val="Arial"/>
      <family val="2"/>
    </font>
    <font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vertAlign val="superscript"/>
      <sz val="11"/>
      <color indexed="8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D35B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9" fillId="0" borderId="0" applyFont="0" applyFill="0" applyBorder="0" applyAlignment="0" applyProtection="0"/>
  </cellStyleXfs>
  <cellXfs count="117">
    <xf numFmtId="0" fontId="0" fillId="0" borderId="0" xfId="0"/>
    <xf numFmtId="165" fontId="11" fillId="0" borderId="0" xfId="0" applyNumberFormat="1" applyFont="1"/>
    <xf numFmtId="0" fontId="0" fillId="4" borderId="0" xfId="0" applyFill="1"/>
    <xf numFmtId="165" fontId="0" fillId="4" borderId="0" xfId="0" applyNumberFormat="1" applyFill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4" xfId="0" applyFont="1" applyBorder="1"/>
    <xf numFmtId="164" fontId="11" fillId="0" borderId="0" xfId="0" applyNumberFormat="1" applyFont="1" applyAlignment="1">
      <alignment horizontal="center"/>
    </xf>
    <xf numFmtId="165" fontId="5" fillId="0" borderId="4" xfId="0" applyNumberFormat="1" applyFont="1" applyBorder="1"/>
    <xf numFmtId="2" fontId="11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165" fontId="5" fillId="0" borderId="6" xfId="0" applyNumberFormat="1" applyFont="1" applyBorder="1"/>
    <xf numFmtId="2" fontId="11" fillId="0" borderId="0" xfId="0" applyNumberFormat="1" applyFont="1"/>
    <xf numFmtId="165" fontId="11" fillId="0" borderId="4" xfId="0" applyNumberFormat="1" applyFont="1" applyBorder="1"/>
    <xf numFmtId="166" fontId="11" fillId="0" borderId="0" xfId="0" applyNumberFormat="1" applyFont="1"/>
    <xf numFmtId="0" fontId="14" fillId="0" borderId="4" xfId="0" applyFont="1" applyBorder="1"/>
    <xf numFmtId="0" fontId="11" fillId="0" borderId="0" xfId="0" applyFont="1" applyAlignment="1">
      <alignment horizontal="right"/>
    </xf>
    <xf numFmtId="165" fontId="8" fillId="0" borderId="10" xfId="0" applyNumberFormat="1" applyFont="1" applyBorder="1" applyAlignment="1">
      <alignment horizontal="right" vertical="center"/>
    </xf>
    <xf numFmtId="168" fontId="0" fillId="0" borderId="0" xfId="0" applyNumberFormat="1"/>
    <xf numFmtId="0" fontId="0" fillId="0" borderId="16" xfId="0" applyBorder="1"/>
    <xf numFmtId="0" fontId="4" fillId="0" borderId="0" xfId="0" applyFont="1"/>
    <xf numFmtId="168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0" fillId="0" borderId="0" xfId="0" applyNumberFormat="1"/>
    <xf numFmtId="49" fontId="4" fillId="0" borderId="0" xfId="0" applyNumberFormat="1" applyFont="1"/>
    <xf numFmtId="0" fontId="4" fillId="4" borderId="0" xfId="0" applyFont="1" applyFill="1"/>
    <xf numFmtId="17" fontId="0" fillId="4" borderId="0" xfId="0" applyNumberFormat="1" applyFill="1"/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  <xf numFmtId="165" fontId="11" fillId="0" borderId="2" xfId="0" applyNumberFormat="1" applyFont="1" applyBorder="1"/>
    <xf numFmtId="0" fontId="11" fillId="0" borderId="7" xfId="0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166" fontId="11" fillId="0" borderId="7" xfId="0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right"/>
    </xf>
    <xf numFmtId="0" fontId="14" fillId="0" borderId="0" xfId="0" applyFont="1"/>
    <xf numFmtId="0" fontId="4" fillId="0" borderId="16" xfId="0" applyFont="1" applyBorder="1"/>
    <xf numFmtId="2" fontId="4" fillId="0" borderId="0" xfId="0" applyNumberFormat="1" applyFont="1"/>
    <xf numFmtId="9" fontId="0" fillId="0" borderId="0" xfId="0" applyNumberFormat="1"/>
    <xf numFmtId="0" fontId="0" fillId="0" borderId="17" xfId="0" applyBorder="1"/>
    <xf numFmtId="0" fontId="4" fillId="0" borderId="17" xfId="0" applyFont="1" applyBorder="1"/>
    <xf numFmtId="168" fontId="0" fillId="0" borderId="17" xfId="0" applyNumberFormat="1" applyBorder="1"/>
    <xf numFmtId="0" fontId="15" fillId="0" borderId="17" xfId="0" applyFont="1" applyBorder="1"/>
    <xf numFmtId="49" fontId="4" fillId="0" borderId="17" xfId="0" applyNumberFormat="1" applyFont="1" applyBorder="1"/>
    <xf numFmtId="49" fontId="0" fillId="0" borderId="17" xfId="0" applyNumberFormat="1" applyBorder="1"/>
    <xf numFmtId="0" fontId="12" fillId="0" borderId="0" xfId="0" applyFont="1" applyAlignment="1">
      <alignment horizontal="left"/>
    </xf>
    <xf numFmtId="166" fontId="0" fillId="4" borderId="0" xfId="0" applyNumberFormat="1" applyFill="1"/>
    <xf numFmtId="0" fontId="15" fillId="0" borderId="17" xfId="0" applyFont="1" applyBorder="1" applyAlignment="1">
      <alignment horizontal="center"/>
    </xf>
    <xf numFmtId="167" fontId="0" fillId="0" borderId="17" xfId="0" applyNumberFormat="1" applyBorder="1"/>
    <xf numFmtId="166" fontId="11" fillId="0" borderId="0" xfId="0" applyNumberFormat="1" applyFont="1" applyAlignment="1">
      <alignment horizontal="right"/>
    </xf>
    <xf numFmtId="0" fontId="0" fillId="4" borderId="3" xfId="0" applyFill="1" applyBorder="1"/>
    <xf numFmtId="0" fontId="18" fillId="0" borderId="3" xfId="0" applyFont="1" applyBorder="1" applyAlignment="1">
      <alignment horizontal="left"/>
    </xf>
    <xf numFmtId="167" fontId="17" fillId="0" borderId="16" xfId="0" applyNumberFormat="1" applyFont="1" applyBorder="1"/>
    <xf numFmtId="169" fontId="0" fillId="0" borderId="17" xfId="0" applyNumberFormat="1" applyBorder="1"/>
    <xf numFmtId="2" fontId="0" fillId="0" borderId="0" xfId="0" applyNumberFormat="1"/>
    <xf numFmtId="169" fontId="0" fillId="4" borderId="0" xfId="0" applyNumberFormat="1" applyFill="1"/>
    <xf numFmtId="167" fontId="0" fillId="0" borderId="0" xfId="0" applyNumberFormat="1"/>
    <xf numFmtId="9" fontId="0" fillId="0" borderId="0" xfId="2" applyFont="1"/>
    <xf numFmtId="167" fontId="17" fillId="5" borderId="17" xfId="0" applyNumberFormat="1" applyFont="1" applyFill="1" applyBorder="1"/>
    <xf numFmtId="0" fontId="4" fillId="7" borderId="17" xfId="0" applyFont="1" applyFill="1" applyBorder="1"/>
    <xf numFmtId="168" fontId="0" fillId="5" borderId="17" xfId="0" applyNumberFormat="1" applyFill="1" applyBorder="1"/>
    <xf numFmtId="169" fontId="0" fillId="5" borderId="17" xfId="0" applyNumberFormat="1" applyFill="1" applyBorder="1"/>
    <xf numFmtId="0" fontId="15" fillId="0" borderId="18" xfId="0" applyFont="1" applyBorder="1" applyAlignment="1">
      <alignment horizontal="center"/>
    </xf>
    <xf numFmtId="168" fontId="17" fillId="5" borderId="17" xfId="0" applyNumberFormat="1" applyFont="1" applyFill="1" applyBorder="1"/>
    <xf numFmtId="0" fontId="14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4" fillId="0" borderId="19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7" xfId="0" applyFont="1" applyBorder="1"/>
    <xf numFmtId="0" fontId="11" fillId="0" borderId="7" xfId="0" applyFont="1" applyBorder="1" applyAlignment="1">
      <alignment horizontal="right"/>
    </xf>
    <xf numFmtId="165" fontId="5" fillId="0" borderId="5" xfId="0" applyNumberFormat="1" applyFont="1" applyBorder="1"/>
    <xf numFmtId="0" fontId="12" fillId="0" borderId="1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4" fillId="0" borderId="3" xfId="0" applyFont="1" applyBorder="1"/>
    <xf numFmtId="0" fontId="14" fillId="0" borderId="0" xfId="0" applyFont="1"/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14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15" fillId="0" borderId="1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5" fillId="0" borderId="11" xfId="0" applyFont="1" applyBorder="1"/>
    <xf numFmtId="0" fontId="5" fillId="0" borderId="1" xfId="0" applyFont="1" applyBorder="1"/>
    <xf numFmtId="0" fontId="13" fillId="0" borderId="3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12" xfId="0" applyFont="1" applyBorder="1"/>
    <xf numFmtId="0" fontId="14" fillId="0" borderId="7" xfId="0" applyFont="1" applyBorder="1"/>
    <xf numFmtId="0" fontId="15" fillId="6" borderId="17" xfId="0" applyFont="1" applyFill="1" applyBorder="1" applyAlignment="1">
      <alignment horizontal="center"/>
    </xf>
  </cellXfs>
  <cellStyles count="3">
    <cellStyle name="Normale" xfId="0" builtinId="0"/>
    <cellStyle name="Normale 2" xfId="1" xr:uid="{00000000-0005-0000-0000-000001000000}"/>
    <cellStyle name="Percentuale" xfId="2" builtinId="5"/>
  </cellStyles>
  <dxfs count="0"/>
  <tableStyles count="0" defaultTableStyle="TableStyleMedium9" defaultPivotStyle="PivotStyleLight16"/>
  <colors>
    <mruColors>
      <color rgb="FF9AD35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522941</xdr:colOff>
      <xdr:row>0</xdr:row>
      <xdr:rowOff>74706</xdr:rowOff>
    </xdr:from>
    <xdr:to>
      <xdr:col>12</xdr:col>
      <xdr:colOff>224117</xdr:colOff>
      <xdr:row>3</xdr:row>
      <xdr:rowOff>29882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B226DD4-FC00-4C89-9E24-D0FC0F85BE1C}"/>
            </a:ext>
          </a:extLst>
        </xdr:cNvPr>
        <xdr:cNvSpPr txBox="1"/>
      </xdr:nvSpPr>
      <xdr:spPr>
        <a:xfrm>
          <a:off x="6798235" y="74706"/>
          <a:ext cx="5752353" cy="4482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ESEGUIRE L'AGGIORNAMENTO ANDANDO</a:t>
          </a:r>
          <a:r>
            <a:rPr lang="it-IT" sz="1100" b="1" baseline="0"/>
            <a:t> A SOSTITUIRE NELLE CASELLE EVIDENZIATE IL PREZZO DELL'ANNO DI RIFERIMENTO.</a:t>
          </a:r>
          <a:endParaRPr lang="it-IT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Normal="100" workbookViewId="0">
      <selection activeCell="A28" sqref="A28:G28"/>
    </sheetView>
  </sheetViews>
  <sheetFormatPr baseColWidth="10" defaultColWidth="9.1640625" defaultRowHeight="13" x14ac:dyDescent="0.15"/>
  <cols>
    <col min="1" max="3" width="25.6640625" style="2" customWidth="1"/>
    <col min="4" max="5" width="12.6640625" style="2" customWidth="1"/>
    <col min="6" max="7" width="25.6640625" style="2" customWidth="1"/>
    <col min="8" max="9" width="9.1640625" style="2" customWidth="1"/>
    <col min="10" max="16384" width="9.1640625" style="2"/>
  </cols>
  <sheetData>
    <row r="1" spans="1:11" ht="20.25" customHeight="1" x14ac:dyDescent="0.15">
      <c r="A1" s="95" t="s">
        <v>27</v>
      </c>
      <c r="B1" s="98" t="s">
        <v>24</v>
      </c>
      <c r="C1" s="99"/>
      <c r="D1" s="99"/>
      <c r="E1" s="99"/>
      <c r="F1" s="99"/>
      <c r="G1" s="100"/>
    </row>
    <row r="2" spans="1:11" ht="20.25" customHeight="1" x14ac:dyDescent="0.15">
      <c r="A2" s="96"/>
      <c r="B2" s="101" t="s">
        <v>25</v>
      </c>
      <c r="C2" s="102"/>
      <c r="D2" s="102"/>
      <c r="E2" s="102"/>
      <c r="F2" s="102"/>
      <c r="G2" s="103"/>
    </row>
    <row r="3" spans="1:11" ht="20.25" customHeight="1" thickBot="1" x14ac:dyDescent="0.2">
      <c r="A3" s="97"/>
      <c r="B3" s="104" t="s">
        <v>34</v>
      </c>
      <c r="C3" s="105"/>
      <c r="D3" s="105"/>
      <c r="E3" s="105"/>
      <c r="F3" s="105"/>
      <c r="G3" s="106"/>
    </row>
    <row r="4" spans="1:11" ht="164.5" customHeight="1" thickBot="1" x14ac:dyDescent="0.2">
      <c r="A4" s="107" t="s">
        <v>91</v>
      </c>
      <c r="B4" s="108"/>
      <c r="C4" s="108"/>
      <c r="D4" s="108"/>
      <c r="E4" s="108"/>
      <c r="F4" s="108"/>
      <c r="G4" s="109"/>
      <c r="K4" s="20"/>
    </row>
    <row r="5" spans="1:11" ht="15" customHeight="1" x14ac:dyDescent="0.15">
      <c r="A5" s="110" t="s">
        <v>0</v>
      </c>
      <c r="B5" s="111"/>
      <c r="C5" s="111"/>
      <c r="D5" s="68" t="s">
        <v>1</v>
      </c>
      <c r="E5" s="68" t="s">
        <v>10</v>
      </c>
      <c r="F5" s="68" t="s">
        <v>19</v>
      </c>
      <c r="G5" s="69" t="s">
        <v>2</v>
      </c>
    </row>
    <row r="6" spans="1:11" ht="15" customHeight="1" x14ac:dyDescent="0.15">
      <c r="A6" s="89" t="s">
        <v>4</v>
      </c>
      <c r="B6" s="90"/>
      <c r="C6" s="90"/>
      <c r="D6" s="5"/>
      <c r="E6" s="5"/>
      <c r="F6" s="4"/>
      <c r="G6" s="6"/>
    </row>
    <row r="7" spans="1:11" ht="15" customHeight="1" x14ac:dyDescent="0.15">
      <c r="A7" s="112" t="s">
        <v>15</v>
      </c>
      <c r="B7" s="113"/>
      <c r="C7" s="113"/>
      <c r="D7" s="5"/>
      <c r="E7" s="7"/>
      <c r="F7" s="1"/>
      <c r="G7" s="8"/>
    </row>
    <row r="8" spans="1:11" ht="15" customHeight="1" x14ac:dyDescent="0.15">
      <c r="A8" s="87" t="s">
        <v>22</v>
      </c>
      <c r="B8" s="88"/>
      <c r="C8" s="88"/>
      <c r="D8" s="5" t="s">
        <v>21</v>
      </c>
      <c r="E8" s="9">
        <v>0.04</v>
      </c>
      <c r="F8" s="1">
        <f>Riferimenti!D5</f>
        <v>32.450000000000003</v>
      </c>
      <c r="G8" s="8">
        <f>(E8*F8)</f>
        <v>1.298</v>
      </c>
      <c r="I8" s="25"/>
    </row>
    <row r="9" spans="1:11" ht="15" customHeight="1" x14ac:dyDescent="0.15">
      <c r="A9" s="87" t="s">
        <v>23</v>
      </c>
      <c r="B9" s="88"/>
      <c r="C9" s="88"/>
      <c r="D9" s="5" t="s">
        <v>21</v>
      </c>
      <c r="E9" s="9">
        <v>0.04</v>
      </c>
      <c r="F9" s="1">
        <f>Riferimenti!D4</f>
        <v>30.07</v>
      </c>
      <c r="G9" s="8">
        <f>(E9*F9)</f>
        <v>1.2028000000000001</v>
      </c>
      <c r="I9" s="26"/>
    </row>
    <row r="10" spans="1:11" ht="15" customHeight="1" x14ac:dyDescent="0.15">
      <c r="A10" s="112" t="s">
        <v>26</v>
      </c>
      <c r="B10" s="113"/>
      <c r="C10" s="113"/>
      <c r="D10" s="5"/>
      <c r="E10" s="7"/>
      <c r="F10" s="1"/>
      <c r="G10" s="8"/>
    </row>
    <row r="11" spans="1:11" ht="15" customHeight="1" x14ac:dyDescent="0.15">
      <c r="A11" s="87" t="s">
        <v>22</v>
      </c>
      <c r="B11" s="88"/>
      <c r="C11" s="88"/>
      <c r="D11" s="5" t="s">
        <v>21</v>
      </c>
      <c r="E11" s="9">
        <v>0.125</v>
      </c>
      <c r="F11" s="1">
        <f>Riferimenti!D5</f>
        <v>32.450000000000003</v>
      </c>
      <c r="G11" s="8">
        <f>(E11*F11)</f>
        <v>4.0562500000000004</v>
      </c>
    </row>
    <row r="12" spans="1:11" ht="15" customHeight="1" x14ac:dyDescent="0.15">
      <c r="A12" s="87" t="s">
        <v>23</v>
      </c>
      <c r="B12" s="88"/>
      <c r="C12" s="88"/>
      <c r="D12" s="5" t="s">
        <v>21</v>
      </c>
      <c r="E12" s="9">
        <v>0.125</v>
      </c>
      <c r="F12" s="1">
        <f>Riferimenti!D4</f>
        <v>30.07</v>
      </c>
      <c r="G12" s="8">
        <f>(E12*F12)</f>
        <v>3.75875</v>
      </c>
    </row>
    <row r="13" spans="1:11" ht="15" customHeight="1" x14ac:dyDescent="0.15">
      <c r="A13" s="63"/>
      <c r="B13" s="64"/>
      <c r="C13" s="64"/>
      <c r="D13" s="5"/>
      <c r="E13" s="9"/>
      <c r="F13" s="1"/>
      <c r="G13" s="8"/>
    </row>
    <row r="14" spans="1:11" ht="15" customHeight="1" x14ac:dyDescent="0.15">
      <c r="A14" s="89"/>
      <c r="B14" s="90"/>
      <c r="C14" s="90"/>
      <c r="D14" s="5"/>
      <c r="E14" s="9"/>
      <c r="F14" s="10" t="s">
        <v>5</v>
      </c>
      <c r="G14" s="11">
        <f>SUM(G8:G12)</f>
        <v>10.315799999999999</v>
      </c>
    </row>
    <row r="15" spans="1:11" ht="15" customHeight="1" x14ac:dyDescent="0.15">
      <c r="A15" s="89" t="s">
        <v>11</v>
      </c>
      <c r="B15" s="90"/>
      <c r="C15" s="90"/>
      <c r="D15" s="4"/>
      <c r="E15" s="12"/>
      <c r="F15" s="4"/>
      <c r="G15" s="13"/>
    </row>
    <row r="16" spans="1:11" ht="15" customHeight="1" x14ac:dyDescent="0.15">
      <c r="A16" s="91" t="s">
        <v>27</v>
      </c>
      <c r="B16" s="92"/>
      <c r="C16" s="92"/>
      <c r="D16" s="5" t="s">
        <v>20</v>
      </c>
      <c r="E16" s="9">
        <v>2</v>
      </c>
      <c r="F16" s="1">
        <f>Riferimenti!D10</f>
        <v>7.64</v>
      </c>
      <c r="G16" s="8">
        <f xml:space="preserve"> F16*E16</f>
        <v>15.28</v>
      </c>
    </row>
    <row r="17" spans="1:9" ht="15" customHeight="1" x14ac:dyDescent="0.15">
      <c r="A17" s="65" t="s">
        <v>28</v>
      </c>
      <c r="B17" s="66"/>
      <c r="C17" s="66"/>
      <c r="D17" s="5" t="s">
        <v>101</v>
      </c>
      <c r="E17" s="9">
        <v>0.15</v>
      </c>
      <c r="F17" s="1">
        <f>Riferimenti!F11</f>
        <v>2.42</v>
      </c>
      <c r="G17" s="8">
        <f xml:space="preserve"> F17*E17</f>
        <v>0.36299999999999999</v>
      </c>
    </row>
    <row r="18" spans="1:9" ht="15" customHeight="1" x14ac:dyDescent="0.15">
      <c r="A18" s="91"/>
      <c r="B18" s="92"/>
      <c r="C18" s="92"/>
      <c r="D18" s="5"/>
      <c r="E18" s="9"/>
      <c r="F18" s="1"/>
      <c r="G18" s="8"/>
    </row>
    <row r="19" spans="1:9" ht="15" customHeight="1" x14ac:dyDescent="0.15">
      <c r="A19" s="93"/>
      <c r="B19" s="94"/>
      <c r="C19" s="94"/>
      <c r="D19" s="34"/>
      <c r="E19" s="34"/>
      <c r="F19" s="10" t="s">
        <v>6</v>
      </c>
      <c r="G19" s="11">
        <f>SUM(G16:G18)</f>
        <v>15.642999999999999</v>
      </c>
    </row>
    <row r="20" spans="1:9" ht="15" customHeight="1" x14ac:dyDescent="0.15">
      <c r="A20" s="89" t="s">
        <v>12</v>
      </c>
      <c r="B20" s="90"/>
      <c r="C20" s="90"/>
      <c r="D20" s="4"/>
      <c r="E20" s="9"/>
      <c r="F20" s="4"/>
      <c r="G20" s="13"/>
    </row>
    <row r="21" spans="1:9" ht="15" customHeight="1" x14ac:dyDescent="0.15">
      <c r="A21" s="91" t="str">
        <f>Riferimenti!C6</f>
        <v>TRASPORTO MATERIALI DI CONSUMO (A45001-a)</v>
      </c>
      <c r="B21" s="92"/>
      <c r="C21" s="92"/>
      <c r="D21" s="5" t="s">
        <v>20</v>
      </c>
      <c r="E21" s="9">
        <v>2.15</v>
      </c>
      <c r="F21" s="14">
        <f>Riferimenti!D6</f>
        <v>1.7999999999999999E-2</v>
      </c>
      <c r="G21" s="8">
        <f xml:space="preserve"> F21*E21</f>
        <v>3.8699999999999998E-2</v>
      </c>
    </row>
    <row r="22" spans="1:9" ht="15" customHeight="1" x14ac:dyDescent="0.15">
      <c r="A22" s="65"/>
      <c r="B22" s="66"/>
      <c r="C22" s="66"/>
      <c r="D22" s="5"/>
      <c r="E22" s="9"/>
      <c r="F22" s="14"/>
      <c r="G22" s="8"/>
    </row>
    <row r="23" spans="1:9" ht="15" customHeight="1" x14ac:dyDescent="0.15">
      <c r="A23" s="85"/>
      <c r="B23" s="86"/>
      <c r="C23" s="86"/>
      <c r="D23" s="4"/>
      <c r="E23" s="4"/>
      <c r="F23" s="10" t="s">
        <v>7</v>
      </c>
      <c r="G23" s="11">
        <f>SUM(G21:G21)</f>
        <v>3.8699999999999998E-2</v>
      </c>
    </row>
    <row r="24" spans="1:9" ht="15" customHeight="1" x14ac:dyDescent="0.15">
      <c r="A24" s="77"/>
      <c r="B24" s="78"/>
      <c r="C24" s="78"/>
      <c r="D24" s="34"/>
      <c r="E24" s="34"/>
      <c r="F24" s="34"/>
      <c r="G24" s="15"/>
    </row>
    <row r="25" spans="1:9" ht="15" customHeight="1" x14ac:dyDescent="0.15">
      <c r="A25" s="77"/>
      <c r="B25" s="78"/>
      <c r="C25" s="78"/>
      <c r="D25" s="34"/>
      <c r="E25" s="34"/>
      <c r="F25" s="16" t="s">
        <v>3</v>
      </c>
      <c r="G25" s="8">
        <f>G14+G19+G23</f>
        <v>25.997499999999995</v>
      </c>
    </row>
    <row r="26" spans="1:9" ht="15" customHeight="1" x14ac:dyDescent="0.15">
      <c r="A26" s="85"/>
      <c r="B26" s="86"/>
      <c r="C26" s="86"/>
      <c r="D26" s="4"/>
      <c r="E26" s="4"/>
      <c r="F26" s="16" t="s">
        <v>85</v>
      </c>
      <c r="G26" s="8">
        <f>G25*0.17</f>
        <v>4.4195749999999991</v>
      </c>
      <c r="I26" s="3"/>
    </row>
    <row r="27" spans="1:9" ht="15" customHeight="1" thickBot="1" x14ac:dyDescent="0.2">
      <c r="A27" s="114"/>
      <c r="B27" s="115"/>
      <c r="C27" s="115"/>
      <c r="D27" s="70"/>
      <c r="E27" s="70"/>
      <c r="F27" s="71" t="s">
        <v>9</v>
      </c>
      <c r="G27" s="72">
        <f>(G25+G26)*0.1</f>
        <v>3.0417074999999993</v>
      </c>
      <c r="I27" s="3"/>
    </row>
    <row r="28" spans="1:9" ht="15" customHeight="1" thickBot="1" x14ac:dyDescent="0.2">
      <c r="A28" s="79" t="s">
        <v>105</v>
      </c>
      <c r="B28" s="80"/>
      <c r="C28" s="80"/>
      <c r="D28" s="80"/>
      <c r="E28" s="80"/>
      <c r="F28" s="80"/>
      <c r="G28" s="81"/>
      <c r="I28" s="3"/>
    </row>
    <row r="29" spans="1:9" ht="33" customHeight="1" thickBot="1" x14ac:dyDescent="0.2">
      <c r="A29" s="82"/>
      <c r="B29" s="83"/>
      <c r="C29" s="83"/>
      <c r="D29" s="84" t="s">
        <v>8</v>
      </c>
      <c r="E29" s="84"/>
      <c r="F29" s="84"/>
      <c r="G29" s="17">
        <f>G25+G26+G27</f>
        <v>33.458782499999991</v>
      </c>
    </row>
    <row r="30" spans="1:9" ht="14" x14ac:dyDescent="0.15">
      <c r="A30" s="73" t="s">
        <v>73</v>
      </c>
      <c r="B30" s="74"/>
      <c r="C30" s="74"/>
      <c r="D30" s="27"/>
      <c r="E30" s="28"/>
      <c r="F30" s="27"/>
      <c r="G30" s="29"/>
    </row>
    <row r="31" spans="1:9" ht="15" customHeight="1" thickBot="1" x14ac:dyDescent="0.2">
      <c r="A31" s="75" t="s">
        <v>95</v>
      </c>
      <c r="B31" s="76"/>
      <c r="C31" s="76"/>
      <c r="D31" s="30"/>
      <c r="E31" s="31"/>
      <c r="F31" s="32" t="s">
        <v>29</v>
      </c>
      <c r="G31" s="33">
        <f>Riferimenti!M21</f>
        <v>5.4108299999999998</v>
      </c>
      <c r="H31" s="3"/>
    </row>
    <row r="32" spans="1:9" ht="14" x14ac:dyDescent="0.15">
      <c r="A32" s="73" t="s">
        <v>30</v>
      </c>
      <c r="B32" s="74"/>
      <c r="C32" s="74"/>
      <c r="D32" s="27"/>
      <c r="E32" s="28"/>
      <c r="F32" s="27"/>
      <c r="G32" s="29"/>
    </row>
    <row r="33" spans="1:11" ht="14" x14ac:dyDescent="0.15">
      <c r="A33" s="50" t="s">
        <v>96</v>
      </c>
      <c r="B33" s="44"/>
      <c r="C33" s="44"/>
      <c r="D33" s="4"/>
      <c r="E33" s="9"/>
      <c r="F33" s="48" t="s">
        <v>29</v>
      </c>
      <c r="G33" s="10">
        <f>Riferimenti!M19</f>
        <v>8.5163057500000008</v>
      </c>
      <c r="H33" s="49"/>
    </row>
    <row r="34" spans="1:11" ht="15" thickBot="1" x14ac:dyDescent="0.2">
      <c r="A34" s="75" t="s">
        <v>97</v>
      </c>
      <c r="B34" s="76"/>
      <c r="C34" s="76"/>
      <c r="D34" s="30"/>
      <c r="E34" s="31"/>
      <c r="F34" s="32" t="s">
        <v>29</v>
      </c>
      <c r="G34" s="33">
        <f>Riferimenti!M20</f>
        <v>4.7693501250000008</v>
      </c>
    </row>
    <row r="35" spans="1:11" ht="14" x14ac:dyDescent="0.15">
      <c r="A35" s="73" t="s">
        <v>35</v>
      </c>
      <c r="B35" s="74"/>
      <c r="C35" s="74"/>
      <c r="D35" s="27"/>
      <c r="E35" s="28"/>
      <c r="F35" s="27"/>
      <c r="G35" s="29"/>
    </row>
    <row r="36" spans="1:11" ht="15" thickBot="1" x14ac:dyDescent="0.2">
      <c r="A36" s="75" t="s">
        <v>94</v>
      </c>
      <c r="B36" s="76"/>
      <c r="C36" s="76"/>
      <c r="D36" s="30"/>
      <c r="E36" s="31"/>
      <c r="F36" s="32" t="s">
        <v>29</v>
      </c>
      <c r="G36" s="33">
        <f>Riferimenti!M11</f>
        <v>4.0521475000000002</v>
      </c>
    </row>
    <row r="37" spans="1:11" ht="14" x14ac:dyDescent="0.15">
      <c r="A37" s="73" t="s">
        <v>36</v>
      </c>
      <c r="B37" s="74"/>
      <c r="C37" s="74"/>
      <c r="D37" s="27"/>
      <c r="E37" s="28"/>
      <c r="F37" s="27"/>
      <c r="G37" s="29"/>
    </row>
    <row r="38" spans="1:11" ht="15" thickBot="1" x14ac:dyDescent="0.2">
      <c r="A38" s="75" t="s">
        <v>94</v>
      </c>
      <c r="B38" s="76"/>
      <c r="C38" s="76"/>
      <c r="D38" s="30"/>
      <c r="E38" s="31"/>
      <c r="F38" s="32" t="s">
        <v>29</v>
      </c>
      <c r="G38" s="33">
        <f>Riferimenti!M18</f>
        <v>8.5446870000000015</v>
      </c>
    </row>
    <row r="40" spans="1:11" x14ac:dyDescent="0.15">
      <c r="H40" s="3"/>
      <c r="K40" s="3"/>
    </row>
    <row r="41" spans="1:11" x14ac:dyDescent="0.15">
      <c r="H41" s="45"/>
      <c r="I41" s="25"/>
    </row>
    <row r="42" spans="1:11" x14ac:dyDescent="0.15">
      <c r="H42" s="3"/>
    </row>
  </sheetData>
  <mergeCells count="36">
    <mergeCell ref="A5:C5"/>
    <mergeCell ref="A1:A3"/>
    <mergeCell ref="B1:G1"/>
    <mergeCell ref="B2:G2"/>
    <mergeCell ref="B3:G3"/>
    <mergeCell ref="A4:G4"/>
    <mergeCell ref="A12:C12"/>
    <mergeCell ref="A6:C6"/>
    <mergeCell ref="A7:C7"/>
    <mergeCell ref="A8:C8"/>
    <mergeCell ref="A9:C9"/>
    <mergeCell ref="A10:C10"/>
    <mergeCell ref="A11:C11"/>
    <mergeCell ref="A26:C26"/>
    <mergeCell ref="A14:C14"/>
    <mergeCell ref="A15:C15"/>
    <mergeCell ref="A16:C16"/>
    <mergeCell ref="A18:C18"/>
    <mergeCell ref="A19:C19"/>
    <mergeCell ref="A20:C20"/>
    <mergeCell ref="A21:C21"/>
    <mergeCell ref="A23:C23"/>
    <mergeCell ref="A24:C24"/>
    <mergeCell ref="A25:C25"/>
    <mergeCell ref="A38:C38"/>
    <mergeCell ref="A27:C27"/>
    <mergeCell ref="A28:G28"/>
    <mergeCell ref="A29:C29"/>
    <mergeCell ref="D29:F29"/>
    <mergeCell ref="A30:C30"/>
    <mergeCell ref="A31:C31"/>
    <mergeCell ref="A32:C32"/>
    <mergeCell ref="A34:C34"/>
    <mergeCell ref="A35:C35"/>
    <mergeCell ref="A36:C36"/>
    <mergeCell ref="A37:C37"/>
  </mergeCells>
  <printOptions gridLines="1"/>
  <pageMargins left="0.51181102362204722" right="0.51181102362204722" top="0.39370078740157483" bottom="0.3937007874015748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opLeftCell="A15" zoomScaleNormal="100" workbookViewId="0">
      <selection activeCell="B22" sqref="B22"/>
    </sheetView>
  </sheetViews>
  <sheetFormatPr baseColWidth="10" defaultColWidth="9.1640625" defaultRowHeight="13" x14ac:dyDescent="0.15"/>
  <cols>
    <col min="1" max="3" width="25.6640625" style="2" customWidth="1"/>
    <col min="4" max="5" width="12.6640625" style="2" customWidth="1"/>
    <col min="6" max="7" width="25.6640625" style="2" customWidth="1"/>
    <col min="8" max="8" width="13.1640625" style="2" customWidth="1"/>
    <col min="9" max="9" width="9.6640625" style="2" customWidth="1"/>
    <col min="10" max="16384" width="9.1640625" style="2"/>
  </cols>
  <sheetData>
    <row r="1" spans="1:11" ht="20.25" customHeight="1" x14ac:dyDescent="0.15">
      <c r="A1" s="95" t="s">
        <v>45</v>
      </c>
      <c r="B1" s="98" t="s">
        <v>24</v>
      </c>
      <c r="C1" s="99"/>
      <c r="D1" s="99"/>
      <c r="E1" s="99"/>
      <c r="F1" s="99"/>
      <c r="G1" s="100"/>
    </row>
    <row r="2" spans="1:11" ht="20.25" customHeight="1" x14ac:dyDescent="0.15">
      <c r="A2" s="96"/>
      <c r="B2" s="101" t="s">
        <v>90</v>
      </c>
      <c r="C2" s="102"/>
      <c r="D2" s="102"/>
      <c r="E2" s="102"/>
      <c r="F2" s="102"/>
      <c r="G2" s="103"/>
    </row>
    <row r="3" spans="1:11" ht="20.25" customHeight="1" thickBot="1" x14ac:dyDescent="0.2">
      <c r="A3" s="97"/>
      <c r="B3" s="104" t="s">
        <v>44</v>
      </c>
      <c r="C3" s="105"/>
      <c r="D3" s="105"/>
      <c r="E3" s="105"/>
      <c r="F3" s="105"/>
      <c r="G3" s="106"/>
    </row>
    <row r="4" spans="1:11" ht="164.5" customHeight="1" thickBot="1" x14ac:dyDescent="0.2">
      <c r="A4" s="107" t="s">
        <v>99</v>
      </c>
      <c r="B4" s="108"/>
      <c r="C4" s="108"/>
      <c r="D4" s="108"/>
      <c r="E4" s="108"/>
      <c r="F4" s="108"/>
      <c r="G4" s="109"/>
      <c r="K4" s="20"/>
    </row>
    <row r="5" spans="1:11" ht="15" customHeight="1" x14ac:dyDescent="0.15">
      <c r="A5" s="110" t="s">
        <v>0</v>
      </c>
      <c r="B5" s="111"/>
      <c r="C5" s="111"/>
      <c r="D5" s="68" t="s">
        <v>1</v>
      </c>
      <c r="E5" s="68" t="s">
        <v>10</v>
      </c>
      <c r="F5" s="68" t="s">
        <v>19</v>
      </c>
      <c r="G5" s="69" t="s">
        <v>2</v>
      </c>
    </row>
    <row r="6" spans="1:11" ht="15" customHeight="1" x14ac:dyDescent="0.15">
      <c r="A6" s="89" t="s">
        <v>4</v>
      </c>
      <c r="B6" s="90"/>
      <c r="C6" s="90"/>
      <c r="D6" s="5"/>
      <c r="E6" s="5"/>
      <c r="F6" s="4"/>
      <c r="G6" s="6"/>
    </row>
    <row r="7" spans="1:11" ht="15" customHeight="1" x14ac:dyDescent="0.15">
      <c r="A7" s="112" t="s">
        <v>15</v>
      </c>
      <c r="B7" s="113"/>
      <c r="C7" s="113"/>
      <c r="D7" s="5"/>
      <c r="E7" s="7"/>
      <c r="F7" s="1"/>
      <c r="G7" s="8"/>
    </row>
    <row r="8" spans="1:11" ht="15" customHeight="1" x14ac:dyDescent="0.15">
      <c r="A8" s="87" t="s">
        <v>22</v>
      </c>
      <c r="B8" s="88"/>
      <c r="C8" s="88"/>
      <c r="D8" s="5" t="s">
        <v>21</v>
      </c>
      <c r="E8" s="9">
        <v>0.04</v>
      </c>
      <c r="F8" s="1">
        <f>Riferimenti!D5</f>
        <v>32.450000000000003</v>
      </c>
      <c r="G8" s="8">
        <f>(E8*F8)</f>
        <v>1.298</v>
      </c>
      <c r="I8" s="25"/>
    </row>
    <row r="9" spans="1:11" ht="15" customHeight="1" x14ac:dyDescent="0.15">
      <c r="A9" s="87" t="s">
        <v>23</v>
      </c>
      <c r="B9" s="88"/>
      <c r="C9" s="88"/>
      <c r="D9" s="5" t="s">
        <v>21</v>
      </c>
      <c r="E9" s="9">
        <v>0.04</v>
      </c>
      <c r="F9" s="1">
        <f>Riferimenti!D4</f>
        <v>30.07</v>
      </c>
      <c r="G9" s="8">
        <f>(E9*F9)</f>
        <v>1.2028000000000001</v>
      </c>
      <c r="I9" s="26"/>
    </row>
    <row r="10" spans="1:11" ht="15" customHeight="1" x14ac:dyDescent="0.15">
      <c r="A10" s="112" t="s">
        <v>100</v>
      </c>
      <c r="B10" s="113"/>
      <c r="C10" s="113"/>
      <c r="D10" s="5"/>
      <c r="E10" s="7"/>
      <c r="F10" s="1"/>
      <c r="G10" s="8"/>
    </row>
    <row r="11" spans="1:11" ht="15" customHeight="1" x14ac:dyDescent="0.15">
      <c r="A11" s="87" t="s">
        <v>22</v>
      </c>
      <c r="B11" s="88"/>
      <c r="C11" s="88"/>
      <c r="D11" s="5" t="s">
        <v>21</v>
      </c>
      <c r="E11" s="9">
        <v>0.125</v>
      </c>
      <c r="F11" s="1">
        <f>Riferimenti!D5</f>
        <v>32.450000000000003</v>
      </c>
      <c r="G11" s="8">
        <f>(E11*F11)</f>
        <v>4.0562500000000004</v>
      </c>
    </row>
    <row r="12" spans="1:11" ht="15" customHeight="1" x14ac:dyDescent="0.15">
      <c r="A12" s="87" t="s">
        <v>23</v>
      </c>
      <c r="B12" s="88"/>
      <c r="C12" s="88"/>
      <c r="D12" s="5" t="s">
        <v>21</v>
      </c>
      <c r="E12" s="9">
        <v>0.125</v>
      </c>
      <c r="F12" s="1">
        <f>Riferimenti!D4</f>
        <v>30.07</v>
      </c>
      <c r="G12" s="8">
        <f>(E12*F12)</f>
        <v>3.75875</v>
      </c>
    </row>
    <row r="13" spans="1:11" ht="15" customHeight="1" x14ac:dyDescent="0.15">
      <c r="A13" s="63"/>
      <c r="B13" s="64"/>
      <c r="C13" s="64"/>
      <c r="D13" s="5"/>
      <c r="E13" s="9"/>
      <c r="F13" s="1"/>
      <c r="G13" s="8"/>
    </row>
    <row r="14" spans="1:11" ht="15" customHeight="1" x14ac:dyDescent="0.15">
      <c r="A14" s="89"/>
      <c r="B14" s="90"/>
      <c r="C14" s="90"/>
      <c r="D14" s="5"/>
      <c r="E14" s="9"/>
      <c r="F14" s="10" t="s">
        <v>5</v>
      </c>
      <c r="G14" s="11">
        <f>SUM(G8:G12)</f>
        <v>10.315799999999999</v>
      </c>
    </row>
    <row r="15" spans="1:11" ht="15" customHeight="1" x14ac:dyDescent="0.15">
      <c r="A15" s="89" t="s">
        <v>11</v>
      </c>
      <c r="B15" s="90"/>
      <c r="C15" s="90"/>
      <c r="D15" s="4"/>
      <c r="E15" s="12"/>
      <c r="F15" s="4"/>
      <c r="G15" s="13"/>
    </row>
    <row r="16" spans="1:11" ht="15" customHeight="1" x14ac:dyDescent="0.15">
      <c r="A16" s="91" t="s">
        <v>45</v>
      </c>
      <c r="B16" s="92"/>
      <c r="C16" s="92"/>
      <c r="D16" s="5" t="s">
        <v>20</v>
      </c>
      <c r="E16" s="9">
        <v>2</v>
      </c>
      <c r="F16" s="1">
        <f>Riferimenti!D12</f>
        <v>11.35</v>
      </c>
      <c r="G16" s="8">
        <f xml:space="preserve"> F16*E16</f>
        <v>22.7</v>
      </c>
    </row>
    <row r="17" spans="1:9" ht="15" customHeight="1" x14ac:dyDescent="0.15">
      <c r="A17" s="65" t="s">
        <v>28</v>
      </c>
      <c r="B17" s="66"/>
      <c r="C17" s="66"/>
      <c r="D17" s="5" t="s">
        <v>101</v>
      </c>
      <c r="E17" s="9">
        <v>0.15</v>
      </c>
      <c r="F17" s="1">
        <f>Riferimenti!F11</f>
        <v>2.42</v>
      </c>
      <c r="G17" s="8">
        <f xml:space="preserve"> F17*E17</f>
        <v>0.36299999999999999</v>
      </c>
    </row>
    <row r="18" spans="1:9" ht="15" customHeight="1" x14ac:dyDescent="0.15">
      <c r="A18" s="91"/>
      <c r="B18" s="92"/>
      <c r="C18" s="92"/>
      <c r="D18" s="5"/>
      <c r="E18" s="9"/>
      <c r="F18" s="1"/>
      <c r="G18" s="8"/>
    </row>
    <row r="19" spans="1:9" ht="15" customHeight="1" x14ac:dyDescent="0.15">
      <c r="A19" s="93"/>
      <c r="B19" s="94"/>
      <c r="C19" s="94"/>
      <c r="D19" s="34"/>
      <c r="E19" s="34"/>
      <c r="F19" s="10" t="s">
        <v>6</v>
      </c>
      <c r="G19" s="11">
        <f>SUM(G16:G18)</f>
        <v>23.062999999999999</v>
      </c>
    </row>
    <row r="20" spans="1:9" ht="15" customHeight="1" x14ac:dyDescent="0.15">
      <c r="A20" s="89" t="s">
        <v>12</v>
      </c>
      <c r="B20" s="90"/>
      <c r="C20" s="90"/>
      <c r="D20" s="4"/>
      <c r="E20" s="9"/>
      <c r="F20" s="4"/>
      <c r="G20" s="13"/>
    </row>
    <row r="21" spans="1:9" ht="15" customHeight="1" x14ac:dyDescent="0.15">
      <c r="A21" s="91" t="str">
        <f>Riferimenti!C6</f>
        <v>TRASPORTO MATERIALI DI CONSUMO (A45001-a)</v>
      </c>
      <c r="B21" s="92"/>
      <c r="C21" s="92"/>
      <c r="D21" s="5" t="s">
        <v>20</v>
      </c>
      <c r="E21" s="9">
        <v>2.15</v>
      </c>
      <c r="F21" s="14">
        <f>Riferimenti!D6</f>
        <v>1.7999999999999999E-2</v>
      </c>
      <c r="G21" s="8">
        <f xml:space="preserve"> F21*E21</f>
        <v>3.8699999999999998E-2</v>
      </c>
    </row>
    <row r="22" spans="1:9" ht="15" customHeight="1" x14ac:dyDescent="0.15">
      <c r="A22" s="65"/>
      <c r="B22" s="66"/>
      <c r="C22" s="66"/>
      <c r="D22" s="5"/>
      <c r="E22" s="9"/>
      <c r="F22" s="14"/>
      <c r="G22" s="8"/>
    </row>
    <row r="23" spans="1:9" ht="15" customHeight="1" x14ac:dyDescent="0.15">
      <c r="A23" s="85"/>
      <c r="B23" s="86"/>
      <c r="C23" s="86"/>
      <c r="D23" s="4"/>
      <c r="E23" s="4"/>
      <c r="F23" s="10" t="s">
        <v>7</v>
      </c>
      <c r="G23" s="11">
        <f>SUM(G21:G21)</f>
        <v>3.8699999999999998E-2</v>
      </c>
    </row>
    <row r="24" spans="1:9" ht="15" customHeight="1" x14ac:dyDescent="0.15">
      <c r="A24" s="77"/>
      <c r="B24" s="78"/>
      <c r="C24" s="78"/>
      <c r="D24" s="34"/>
      <c r="E24" s="34"/>
      <c r="F24" s="34"/>
      <c r="G24" s="15"/>
    </row>
    <row r="25" spans="1:9" ht="15" customHeight="1" x14ac:dyDescent="0.15">
      <c r="A25" s="77"/>
      <c r="B25" s="78"/>
      <c r="C25" s="78"/>
      <c r="D25" s="34"/>
      <c r="E25" s="34"/>
      <c r="F25" s="16" t="s">
        <v>3</v>
      </c>
      <c r="G25" s="8">
        <f>G14+G19+G23</f>
        <v>33.417499999999997</v>
      </c>
    </row>
    <row r="26" spans="1:9" ht="15" customHeight="1" x14ac:dyDescent="0.15">
      <c r="A26" s="85"/>
      <c r="B26" s="86"/>
      <c r="C26" s="86"/>
      <c r="D26" s="4"/>
      <c r="E26" s="4"/>
      <c r="F26" s="16" t="s">
        <v>85</v>
      </c>
      <c r="G26" s="8">
        <f>G25*0.17</f>
        <v>5.6809750000000001</v>
      </c>
      <c r="I26" s="3"/>
    </row>
    <row r="27" spans="1:9" ht="15" customHeight="1" x14ac:dyDescent="0.15">
      <c r="A27" s="77"/>
      <c r="B27" s="78"/>
      <c r="C27" s="78"/>
      <c r="D27" s="34"/>
      <c r="E27" s="34"/>
      <c r="F27" s="16" t="s">
        <v>9</v>
      </c>
      <c r="G27" s="8">
        <f>(G25+G26)*0.1</f>
        <v>3.9098474999999997</v>
      </c>
      <c r="I27" s="3"/>
    </row>
    <row r="28" spans="1:9" ht="15" customHeight="1" thickBot="1" x14ac:dyDescent="0.2">
      <c r="A28" s="79" t="s">
        <v>105</v>
      </c>
      <c r="B28" s="80"/>
      <c r="C28" s="80"/>
      <c r="D28" s="80"/>
      <c r="E28" s="80"/>
      <c r="F28" s="80"/>
      <c r="G28" s="81"/>
      <c r="I28" s="3"/>
    </row>
    <row r="29" spans="1:9" ht="33" customHeight="1" thickBot="1" x14ac:dyDescent="0.2">
      <c r="A29" s="82"/>
      <c r="B29" s="83"/>
      <c r="C29" s="83"/>
      <c r="D29" s="84" t="s">
        <v>8</v>
      </c>
      <c r="E29" s="84"/>
      <c r="F29" s="84"/>
      <c r="G29" s="17">
        <f>G25+G26+G27</f>
        <v>43.008322499999991</v>
      </c>
    </row>
    <row r="30" spans="1:9" ht="14" x14ac:dyDescent="0.15">
      <c r="A30" s="73" t="s">
        <v>86</v>
      </c>
      <c r="B30" s="74"/>
      <c r="C30" s="74"/>
      <c r="D30" s="27"/>
      <c r="E30" s="28"/>
      <c r="F30" s="27"/>
      <c r="G30" s="29"/>
    </row>
    <row r="31" spans="1:9" ht="15" customHeight="1" thickBot="1" x14ac:dyDescent="0.2">
      <c r="A31" s="75" t="s">
        <v>95</v>
      </c>
      <c r="B31" s="76"/>
      <c r="C31" s="76"/>
      <c r="D31" s="30"/>
      <c r="E31" s="31"/>
      <c r="F31" s="32" t="s">
        <v>29</v>
      </c>
      <c r="G31" s="33">
        <f>Riferimenti!M22</f>
        <v>7.8792593965517241</v>
      </c>
      <c r="I31" s="54"/>
    </row>
    <row r="32" spans="1:9" ht="14" x14ac:dyDescent="0.15">
      <c r="A32" s="73" t="s">
        <v>87</v>
      </c>
      <c r="B32" s="74"/>
      <c r="C32" s="74"/>
      <c r="D32" s="27"/>
      <c r="E32" s="28"/>
      <c r="F32" s="27"/>
      <c r="G32" s="29"/>
      <c r="I32" s="54"/>
    </row>
    <row r="33" spans="1:9" ht="15" thickBot="1" x14ac:dyDescent="0.2">
      <c r="A33" s="75" t="s">
        <v>98</v>
      </c>
      <c r="B33" s="76"/>
      <c r="C33" s="76"/>
      <c r="D33" s="30"/>
      <c r="E33" s="31"/>
      <c r="F33" s="32" t="s">
        <v>29</v>
      </c>
      <c r="G33" s="33">
        <f>Riferimenti!M13-Riferimenti!M12</f>
        <v>2.2264000000000053</v>
      </c>
      <c r="I33" s="54"/>
    </row>
    <row r="34" spans="1:9" ht="14" x14ac:dyDescent="0.15">
      <c r="A34" s="73" t="s">
        <v>35</v>
      </c>
      <c r="B34" s="74"/>
      <c r="C34" s="74"/>
      <c r="D34" s="27"/>
      <c r="E34" s="28"/>
      <c r="F34" s="27"/>
      <c r="G34" s="29"/>
    </row>
    <row r="35" spans="1:9" ht="15" thickBot="1" x14ac:dyDescent="0.2">
      <c r="A35" s="75" t="s">
        <v>94</v>
      </c>
      <c r="B35" s="76"/>
      <c r="C35" s="76"/>
      <c r="D35" s="30"/>
      <c r="E35" s="31"/>
      <c r="F35" s="32" t="s">
        <v>29</v>
      </c>
      <c r="G35" s="33">
        <f>Riferimenti!M11</f>
        <v>4.0521475000000002</v>
      </c>
    </row>
    <row r="36" spans="1:9" ht="14" x14ac:dyDescent="0.15">
      <c r="A36" s="73" t="s">
        <v>36</v>
      </c>
      <c r="B36" s="74"/>
      <c r="C36" s="74"/>
      <c r="D36" s="27"/>
      <c r="E36" s="28"/>
      <c r="F36" s="27"/>
      <c r="G36" s="29"/>
    </row>
    <row r="37" spans="1:9" ht="15" thickBot="1" x14ac:dyDescent="0.2">
      <c r="A37" s="75" t="s">
        <v>94</v>
      </c>
      <c r="B37" s="76"/>
      <c r="C37" s="76"/>
      <c r="D37" s="30"/>
      <c r="E37" s="31"/>
      <c r="F37" s="32" t="s">
        <v>29</v>
      </c>
      <c r="G37" s="33">
        <f>Riferimenti!M18</f>
        <v>8.5446870000000015</v>
      </c>
    </row>
  </sheetData>
  <mergeCells count="36">
    <mergeCell ref="A37:C37"/>
    <mergeCell ref="A27:C27"/>
    <mergeCell ref="A28:G28"/>
    <mergeCell ref="A29:C29"/>
    <mergeCell ref="D29:F29"/>
    <mergeCell ref="A30:C30"/>
    <mergeCell ref="A31:C31"/>
    <mergeCell ref="A32:C32"/>
    <mergeCell ref="A33:C33"/>
    <mergeCell ref="A34:C34"/>
    <mergeCell ref="A35:C35"/>
    <mergeCell ref="A36:C36"/>
    <mergeCell ref="A26:C26"/>
    <mergeCell ref="A12:C12"/>
    <mergeCell ref="A14:C14"/>
    <mergeCell ref="A15:C15"/>
    <mergeCell ref="A16:C16"/>
    <mergeCell ref="A18:C18"/>
    <mergeCell ref="A19:C19"/>
    <mergeCell ref="A20:C20"/>
    <mergeCell ref="A21:C21"/>
    <mergeCell ref="A23:C23"/>
    <mergeCell ref="A24:C24"/>
    <mergeCell ref="A25:C25"/>
    <mergeCell ref="A11:C11"/>
    <mergeCell ref="A1:A3"/>
    <mergeCell ref="B1:G1"/>
    <mergeCell ref="B2:G2"/>
    <mergeCell ref="B3:G3"/>
    <mergeCell ref="A4:G4"/>
    <mergeCell ref="A5:C5"/>
    <mergeCell ref="A6:C6"/>
    <mergeCell ref="A7:C7"/>
    <mergeCell ref="A8:C8"/>
    <mergeCell ref="A9:C9"/>
    <mergeCell ref="A10:C10"/>
  </mergeCells>
  <printOptions gridLines="1"/>
  <pageMargins left="0.51181102362204722" right="0.51181102362204722" top="0.39370078740157483" bottom="0.3937007874015748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5"/>
  <sheetViews>
    <sheetView topLeftCell="A19" zoomScaleNormal="100" workbookViewId="0">
      <selection activeCell="A28" sqref="A28:G28"/>
    </sheetView>
  </sheetViews>
  <sheetFormatPr baseColWidth="10" defaultColWidth="9.1640625" defaultRowHeight="13" x14ac:dyDescent="0.15"/>
  <cols>
    <col min="1" max="3" width="25.6640625" style="2" customWidth="1"/>
    <col min="4" max="5" width="12.6640625" style="2" customWidth="1"/>
    <col min="6" max="7" width="25.6640625" style="2" customWidth="1"/>
    <col min="8" max="9" width="9.1640625" style="2" customWidth="1"/>
    <col min="10" max="16384" width="9.1640625" style="2"/>
  </cols>
  <sheetData>
    <row r="1" spans="1:11" ht="20.25" customHeight="1" x14ac:dyDescent="0.15">
      <c r="A1" s="95" t="s">
        <v>53</v>
      </c>
      <c r="B1" s="98" t="s">
        <v>31</v>
      </c>
      <c r="C1" s="99"/>
      <c r="D1" s="99"/>
      <c r="E1" s="99"/>
      <c r="F1" s="99"/>
      <c r="G1" s="100"/>
    </row>
    <row r="2" spans="1:11" ht="20.25" customHeight="1" x14ac:dyDescent="0.15">
      <c r="A2" s="96"/>
      <c r="B2" s="101" t="s">
        <v>32</v>
      </c>
      <c r="C2" s="102"/>
      <c r="D2" s="102"/>
      <c r="E2" s="102"/>
      <c r="F2" s="102"/>
      <c r="G2" s="103"/>
    </row>
    <row r="3" spans="1:11" ht="20.25" customHeight="1" thickBot="1" x14ac:dyDescent="0.2">
      <c r="A3" s="97"/>
      <c r="B3" s="104" t="s">
        <v>33</v>
      </c>
      <c r="C3" s="105"/>
      <c r="D3" s="105"/>
      <c r="E3" s="105"/>
      <c r="F3" s="105"/>
      <c r="G3" s="106"/>
    </row>
    <row r="4" spans="1:11" ht="164.5" customHeight="1" thickBot="1" x14ac:dyDescent="0.2">
      <c r="A4" s="107" t="s">
        <v>92</v>
      </c>
      <c r="B4" s="108"/>
      <c r="C4" s="108"/>
      <c r="D4" s="108"/>
      <c r="E4" s="108"/>
      <c r="F4" s="108"/>
      <c r="G4" s="109"/>
      <c r="K4" s="20"/>
    </row>
    <row r="5" spans="1:11" ht="15" customHeight="1" x14ac:dyDescent="0.15">
      <c r="A5" s="110" t="s">
        <v>0</v>
      </c>
      <c r="B5" s="111"/>
      <c r="C5" s="111"/>
      <c r="D5" s="68" t="s">
        <v>1</v>
      </c>
      <c r="E5" s="68" t="s">
        <v>10</v>
      </c>
      <c r="F5" s="68" t="s">
        <v>19</v>
      </c>
      <c r="G5" s="69" t="s">
        <v>2</v>
      </c>
    </row>
    <row r="6" spans="1:11" ht="15" customHeight="1" x14ac:dyDescent="0.15">
      <c r="A6" s="89" t="s">
        <v>4</v>
      </c>
      <c r="B6" s="90"/>
      <c r="C6" s="90"/>
      <c r="D6" s="5"/>
      <c r="E6" s="5"/>
      <c r="F6" s="4"/>
      <c r="G6" s="6"/>
    </row>
    <row r="7" spans="1:11" ht="15" customHeight="1" x14ac:dyDescent="0.15">
      <c r="A7" s="112" t="s">
        <v>15</v>
      </c>
      <c r="B7" s="113"/>
      <c r="C7" s="113"/>
      <c r="D7" s="5"/>
      <c r="E7" s="7"/>
      <c r="F7" s="1"/>
      <c r="G7" s="8"/>
    </row>
    <row r="8" spans="1:11" ht="15" customHeight="1" x14ac:dyDescent="0.15">
      <c r="A8" s="87" t="s">
        <v>22</v>
      </c>
      <c r="B8" s="88"/>
      <c r="C8" s="88"/>
      <c r="D8" s="5" t="s">
        <v>21</v>
      </c>
      <c r="E8" s="9">
        <v>0.04</v>
      </c>
      <c r="F8" s="1">
        <f>Riferimenti!D5</f>
        <v>32.450000000000003</v>
      </c>
      <c r="G8" s="8">
        <f>(E8*F8)</f>
        <v>1.298</v>
      </c>
      <c r="I8" s="25"/>
    </row>
    <row r="9" spans="1:11" ht="15" customHeight="1" x14ac:dyDescent="0.15">
      <c r="A9" s="87" t="s">
        <v>23</v>
      </c>
      <c r="B9" s="88"/>
      <c r="C9" s="88"/>
      <c r="D9" s="5" t="s">
        <v>21</v>
      </c>
      <c r="E9" s="9">
        <v>0.04</v>
      </c>
      <c r="F9" s="1">
        <f>Riferimenti!D4</f>
        <v>30.07</v>
      </c>
      <c r="G9" s="8">
        <f>(E9*F9)</f>
        <v>1.2028000000000001</v>
      </c>
      <c r="I9" s="26"/>
    </row>
    <row r="10" spans="1:11" ht="15" customHeight="1" x14ac:dyDescent="0.15">
      <c r="A10" s="112" t="s">
        <v>37</v>
      </c>
      <c r="B10" s="113"/>
      <c r="C10" s="113"/>
      <c r="D10" s="5"/>
      <c r="E10" s="7"/>
      <c r="F10" s="1"/>
      <c r="G10" s="8"/>
    </row>
    <row r="11" spans="1:11" ht="15" customHeight="1" x14ac:dyDescent="0.15">
      <c r="A11" s="87" t="s">
        <v>22</v>
      </c>
      <c r="B11" s="88"/>
      <c r="C11" s="88"/>
      <c r="D11" s="5" t="s">
        <v>21</v>
      </c>
      <c r="E11" s="9">
        <v>0.125</v>
      </c>
      <c r="F11" s="1">
        <f>Riferimenti!D5</f>
        <v>32.450000000000003</v>
      </c>
      <c r="G11" s="8">
        <f>(E11*F11)</f>
        <v>4.0562500000000004</v>
      </c>
    </row>
    <row r="12" spans="1:11" ht="15" customHeight="1" x14ac:dyDescent="0.15">
      <c r="A12" s="87" t="s">
        <v>23</v>
      </c>
      <c r="B12" s="88"/>
      <c r="C12" s="88"/>
      <c r="D12" s="5" t="s">
        <v>21</v>
      </c>
      <c r="E12" s="9">
        <v>0.125</v>
      </c>
      <c r="F12" s="1">
        <f>Riferimenti!D4</f>
        <v>30.07</v>
      </c>
      <c r="G12" s="8">
        <f>(E12*F12)</f>
        <v>3.75875</v>
      </c>
    </row>
    <row r="13" spans="1:11" ht="15" customHeight="1" x14ac:dyDescent="0.15">
      <c r="A13" s="63"/>
      <c r="B13" s="64"/>
      <c r="C13" s="64"/>
      <c r="D13" s="5"/>
      <c r="E13" s="9"/>
      <c r="F13" s="1"/>
      <c r="G13" s="8"/>
    </row>
    <row r="14" spans="1:11" ht="15" customHeight="1" x14ac:dyDescent="0.15">
      <c r="A14" s="89"/>
      <c r="B14" s="90"/>
      <c r="C14" s="90"/>
      <c r="D14" s="5"/>
      <c r="E14" s="9"/>
      <c r="F14" s="10" t="s">
        <v>5</v>
      </c>
      <c r="G14" s="11">
        <f>SUM(G8:G12)</f>
        <v>10.315799999999999</v>
      </c>
    </row>
    <row r="15" spans="1:11" ht="15" customHeight="1" x14ac:dyDescent="0.15">
      <c r="A15" s="89" t="s">
        <v>11</v>
      </c>
      <c r="B15" s="90"/>
      <c r="C15" s="90"/>
      <c r="D15" s="4"/>
      <c r="E15" s="12"/>
      <c r="F15" s="4"/>
      <c r="G15" s="13"/>
    </row>
    <row r="16" spans="1:11" ht="15" customHeight="1" x14ac:dyDescent="0.15">
      <c r="A16" s="91" t="s">
        <v>53</v>
      </c>
      <c r="B16" s="92"/>
      <c r="C16" s="92"/>
      <c r="D16" s="5" t="s">
        <v>20</v>
      </c>
      <c r="E16" s="9">
        <v>2</v>
      </c>
      <c r="F16" s="1">
        <f>Riferimenti!D14</f>
        <v>8.3800000000000008</v>
      </c>
      <c r="G16" s="8">
        <f xml:space="preserve"> F16*E16</f>
        <v>16.760000000000002</v>
      </c>
    </row>
    <row r="17" spans="1:9" ht="15" customHeight="1" x14ac:dyDescent="0.15">
      <c r="A17" s="65" t="s">
        <v>28</v>
      </c>
      <c r="B17" s="66"/>
      <c r="C17" s="66"/>
      <c r="D17" s="5" t="s">
        <v>101</v>
      </c>
      <c r="E17" s="9">
        <v>0.15</v>
      </c>
      <c r="F17" s="1">
        <f>Riferimenti!F11</f>
        <v>2.42</v>
      </c>
      <c r="G17" s="8">
        <f xml:space="preserve"> F17*E17</f>
        <v>0.36299999999999999</v>
      </c>
    </row>
    <row r="18" spans="1:9" ht="15" customHeight="1" x14ac:dyDescent="0.15">
      <c r="A18" s="91"/>
      <c r="B18" s="92"/>
      <c r="C18" s="92"/>
      <c r="D18" s="5"/>
      <c r="E18" s="9"/>
      <c r="F18" s="1"/>
      <c r="G18" s="8"/>
    </row>
    <row r="19" spans="1:9" ht="15" customHeight="1" x14ac:dyDescent="0.15">
      <c r="A19" s="93"/>
      <c r="B19" s="94"/>
      <c r="C19" s="94"/>
      <c r="D19" s="34"/>
      <c r="E19" s="34"/>
      <c r="F19" s="10" t="s">
        <v>6</v>
      </c>
      <c r="G19" s="11">
        <f>SUM(G16:G18)</f>
        <v>17.123000000000001</v>
      </c>
    </row>
    <row r="20" spans="1:9" ht="15" customHeight="1" x14ac:dyDescent="0.15">
      <c r="A20" s="89" t="s">
        <v>12</v>
      </c>
      <c r="B20" s="90"/>
      <c r="C20" s="90"/>
      <c r="D20" s="4"/>
      <c r="E20" s="9"/>
      <c r="F20" s="4"/>
      <c r="G20" s="13"/>
    </row>
    <row r="21" spans="1:9" ht="15" customHeight="1" x14ac:dyDescent="0.15">
      <c r="A21" s="91" t="str">
        <f>Riferimenti!C6</f>
        <v>TRASPORTO MATERIALI DI CONSUMO (A45001-a)</v>
      </c>
      <c r="B21" s="92"/>
      <c r="C21" s="92"/>
      <c r="D21" s="5" t="s">
        <v>20</v>
      </c>
      <c r="E21" s="9">
        <v>2.15</v>
      </c>
      <c r="F21" s="14">
        <f>Riferimenti!D6</f>
        <v>1.7999999999999999E-2</v>
      </c>
      <c r="G21" s="8">
        <f xml:space="preserve"> F21*E21</f>
        <v>3.8699999999999998E-2</v>
      </c>
    </row>
    <row r="22" spans="1:9" ht="15" customHeight="1" x14ac:dyDescent="0.15">
      <c r="A22" s="65"/>
      <c r="B22" s="66"/>
      <c r="C22" s="66"/>
      <c r="D22" s="5"/>
      <c r="E22" s="9"/>
      <c r="F22" s="14"/>
      <c r="G22" s="8"/>
    </row>
    <row r="23" spans="1:9" ht="15" customHeight="1" x14ac:dyDescent="0.15">
      <c r="A23" s="85"/>
      <c r="B23" s="86"/>
      <c r="C23" s="86"/>
      <c r="D23" s="4"/>
      <c r="E23" s="4"/>
      <c r="F23" s="10" t="s">
        <v>7</v>
      </c>
      <c r="G23" s="11">
        <f>SUM(G21:G21)</f>
        <v>3.8699999999999998E-2</v>
      </c>
    </row>
    <row r="24" spans="1:9" ht="15" customHeight="1" x14ac:dyDescent="0.15">
      <c r="A24" s="77"/>
      <c r="B24" s="78"/>
      <c r="C24" s="78"/>
      <c r="D24" s="34"/>
      <c r="E24" s="34"/>
      <c r="F24" s="34"/>
      <c r="G24" s="15"/>
    </row>
    <row r="25" spans="1:9" ht="15" customHeight="1" x14ac:dyDescent="0.15">
      <c r="A25" s="77"/>
      <c r="B25" s="78"/>
      <c r="C25" s="78"/>
      <c r="D25" s="34"/>
      <c r="E25" s="34"/>
      <c r="F25" s="16" t="s">
        <v>3</v>
      </c>
      <c r="G25" s="8">
        <f>G14+G19+G23</f>
        <v>27.477499999999999</v>
      </c>
    </row>
    <row r="26" spans="1:9" ht="15" customHeight="1" x14ac:dyDescent="0.15">
      <c r="A26" s="85"/>
      <c r="B26" s="86"/>
      <c r="C26" s="86"/>
      <c r="D26" s="4"/>
      <c r="E26" s="4"/>
      <c r="F26" s="16" t="s">
        <v>85</v>
      </c>
      <c r="G26" s="8">
        <f>G25*0.17</f>
        <v>4.6711749999999999</v>
      </c>
      <c r="I26" s="3"/>
    </row>
    <row r="27" spans="1:9" ht="15" customHeight="1" x14ac:dyDescent="0.15">
      <c r="A27" s="77"/>
      <c r="B27" s="78"/>
      <c r="C27" s="78"/>
      <c r="D27" s="34"/>
      <c r="E27" s="34"/>
      <c r="F27" s="16" t="s">
        <v>9</v>
      </c>
      <c r="G27" s="8">
        <f>(G25+G26)*0.1</f>
        <v>3.2148675</v>
      </c>
      <c r="I27" s="3"/>
    </row>
    <row r="28" spans="1:9" ht="15" customHeight="1" thickBot="1" x14ac:dyDescent="0.2">
      <c r="A28" s="79" t="s">
        <v>105</v>
      </c>
      <c r="B28" s="80"/>
      <c r="C28" s="80"/>
      <c r="D28" s="80"/>
      <c r="E28" s="80"/>
      <c r="F28" s="80"/>
      <c r="G28" s="81"/>
      <c r="I28" s="3"/>
    </row>
    <row r="29" spans="1:9" ht="33" customHeight="1" thickBot="1" x14ac:dyDescent="0.2">
      <c r="A29" s="82"/>
      <c r="B29" s="83"/>
      <c r="C29" s="83"/>
      <c r="D29" s="84" t="s">
        <v>8</v>
      </c>
      <c r="E29" s="84"/>
      <c r="F29" s="84"/>
      <c r="G29" s="17">
        <f>G25+G26+G27</f>
        <v>35.363542499999994</v>
      </c>
    </row>
    <row r="30" spans="1:9" ht="14" x14ac:dyDescent="0.15">
      <c r="A30" s="73" t="s">
        <v>102</v>
      </c>
      <c r="B30" s="74"/>
      <c r="C30" s="74"/>
      <c r="D30" s="27"/>
      <c r="E30" s="28"/>
      <c r="F30" s="27"/>
      <c r="G30" s="29"/>
    </row>
    <row r="31" spans="1:9" ht="15" customHeight="1" thickBot="1" x14ac:dyDescent="0.2">
      <c r="A31" s="75" t="s">
        <v>95</v>
      </c>
      <c r="B31" s="76"/>
      <c r="C31" s="76"/>
      <c r="D31" s="30"/>
      <c r="E31" s="31"/>
      <c r="F31" s="32" t="s">
        <v>29</v>
      </c>
      <c r="G31" s="33">
        <f>Riferimenti!M15</f>
        <v>5.5512450000000015</v>
      </c>
    </row>
    <row r="32" spans="1:9" ht="14" x14ac:dyDescent="0.15">
      <c r="A32" s="73" t="s">
        <v>35</v>
      </c>
      <c r="B32" s="74"/>
      <c r="C32" s="74"/>
      <c r="D32" s="27"/>
      <c r="E32" s="28"/>
      <c r="F32" s="27"/>
      <c r="G32" s="29"/>
    </row>
    <row r="33" spans="1:7" ht="15" thickBot="1" x14ac:dyDescent="0.2">
      <c r="A33" s="75" t="s">
        <v>94</v>
      </c>
      <c r="B33" s="76"/>
      <c r="C33" s="76"/>
      <c r="D33" s="30"/>
      <c r="E33" s="31"/>
      <c r="F33" s="32" t="s">
        <v>29</v>
      </c>
      <c r="G33" s="33">
        <f>Riferimenti!M11</f>
        <v>4.0521475000000002</v>
      </c>
    </row>
    <row r="34" spans="1:7" ht="14" x14ac:dyDescent="0.15">
      <c r="A34" s="73" t="s">
        <v>36</v>
      </c>
      <c r="B34" s="74"/>
      <c r="C34" s="74"/>
      <c r="D34" s="27"/>
      <c r="E34" s="28"/>
      <c r="F34" s="27"/>
      <c r="G34" s="29"/>
    </row>
    <row r="35" spans="1:7" ht="15" thickBot="1" x14ac:dyDescent="0.2">
      <c r="A35" s="75" t="s">
        <v>94</v>
      </c>
      <c r="B35" s="76"/>
      <c r="C35" s="76"/>
      <c r="D35" s="30"/>
      <c r="E35" s="31"/>
      <c r="F35" s="32" t="s">
        <v>29</v>
      </c>
      <c r="G35" s="33">
        <f>Riferimenti!M18</f>
        <v>8.5446870000000015</v>
      </c>
    </row>
  </sheetData>
  <mergeCells count="34">
    <mergeCell ref="A11:C11"/>
    <mergeCell ref="A1:A3"/>
    <mergeCell ref="B1:G1"/>
    <mergeCell ref="B2:G2"/>
    <mergeCell ref="B3:G3"/>
    <mergeCell ref="A4:G4"/>
    <mergeCell ref="A5:C5"/>
    <mergeCell ref="A6:C6"/>
    <mergeCell ref="A7:C7"/>
    <mergeCell ref="A8:C8"/>
    <mergeCell ref="A9:C9"/>
    <mergeCell ref="A10:C10"/>
    <mergeCell ref="A26:C26"/>
    <mergeCell ref="A12:C12"/>
    <mergeCell ref="A14:C14"/>
    <mergeCell ref="A15:C15"/>
    <mergeCell ref="A16:C16"/>
    <mergeCell ref="A18:C18"/>
    <mergeCell ref="A19:C19"/>
    <mergeCell ref="A20:C20"/>
    <mergeCell ref="A21:C21"/>
    <mergeCell ref="A23:C23"/>
    <mergeCell ref="A24:C24"/>
    <mergeCell ref="A25:C25"/>
    <mergeCell ref="A35:C35"/>
    <mergeCell ref="A27:C27"/>
    <mergeCell ref="A28:G28"/>
    <mergeCell ref="A29:C29"/>
    <mergeCell ref="D29:F29"/>
    <mergeCell ref="A30:C30"/>
    <mergeCell ref="A31:C31"/>
    <mergeCell ref="A32:C32"/>
    <mergeCell ref="A33:C33"/>
    <mergeCell ref="A34:C34"/>
  </mergeCells>
  <printOptions gridLines="1"/>
  <pageMargins left="0.51181102362204722" right="0.51181102362204722" top="0.39370078740157483" bottom="0.3937007874015748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5"/>
  <sheetViews>
    <sheetView zoomScaleNormal="100" workbookViewId="0">
      <selection activeCell="A28" sqref="A28:G28"/>
    </sheetView>
  </sheetViews>
  <sheetFormatPr baseColWidth="10" defaultColWidth="9.1640625" defaultRowHeight="13" x14ac:dyDescent="0.15"/>
  <cols>
    <col min="1" max="2" width="25.6640625" style="2" customWidth="1"/>
    <col min="3" max="3" width="30.33203125" style="2" customWidth="1"/>
    <col min="4" max="5" width="12.6640625" style="2" customWidth="1"/>
    <col min="6" max="7" width="25.6640625" style="2" customWidth="1"/>
    <col min="8" max="9" width="9.1640625" style="2" customWidth="1"/>
    <col min="10" max="16384" width="9.1640625" style="2"/>
  </cols>
  <sheetData>
    <row r="1" spans="1:11" ht="20.25" customHeight="1" x14ac:dyDescent="0.15">
      <c r="A1" s="95" t="s">
        <v>41</v>
      </c>
      <c r="B1" s="98" t="s">
        <v>38</v>
      </c>
      <c r="C1" s="99"/>
      <c r="D1" s="99"/>
      <c r="E1" s="99"/>
      <c r="F1" s="99"/>
      <c r="G1" s="100"/>
    </row>
    <row r="2" spans="1:11" ht="20.25" customHeight="1" x14ac:dyDescent="0.15">
      <c r="A2" s="96"/>
      <c r="B2" s="101" t="s">
        <v>39</v>
      </c>
      <c r="C2" s="102"/>
      <c r="D2" s="102"/>
      <c r="E2" s="102"/>
      <c r="F2" s="102"/>
      <c r="G2" s="103"/>
    </row>
    <row r="3" spans="1:11" ht="20.25" customHeight="1" thickBot="1" x14ac:dyDescent="0.2">
      <c r="A3" s="97"/>
      <c r="B3" s="104" t="s">
        <v>84</v>
      </c>
      <c r="C3" s="105"/>
      <c r="D3" s="105"/>
      <c r="E3" s="105"/>
      <c r="F3" s="105"/>
      <c r="G3" s="106"/>
    </row>
    <row r="4" spans="1:11" ht="164.5" customHeight="1" thickBot="1" x14ac:dyDescent="0.2">
      <c r="A4" s="107" t="s">
        <v>93</v>
      </c>
      <c r="B4" s="108"/>
      <c r="C4" s="108"/>
      <c r="D4" s="108"/>
      <c r="E4" s="108"/>
      <c r="F4" s="108"/>
      <c r="G4" s="109"/>
      <c r="K4" s="20"/>
    </row>
    <row r="5" spans="1:11" ht="15" customHeight="1" x14ac:dyDescent="0.15">
      <c r="A5" s="110" t="s">
        <v>0</v>
      </c>
      <c r="B5" s="111"/>
      <c r="C5" s="111"/>
      <c r="D5" s="68" t="s">
        <v>1</v>
      </c>
      <c r="E5" s="68" t="s">
        <v>10</v>
      </c>
      <c r="F5" s="68" t="s">
        <v>19</v>
      </c>
      <c r="G5" s="69" t="s">
        <v>2</v>
      </c>
    </row>
    <row r="6" spans="1:11" ht="15" customHeight="1" x14ac:dyDescent="0.15">
      <c r="A6" s="89" t="s">
        <v>4</v>
      </c>
      <c r="B6" s="90"/>
      <c r="C6" s="90"/>
      <c r="D6" s="5"/>
      <c r="E6" s="5"/>
      <c r="F6" s="4"/>
      <c r="G6" s="6"/>
    </row>
    <row r="7" spans="1:11" ht="15" customHeight="1" x14ac:dyDescent="0.15">
      <c r="A7" s="112" t="s">
        <v>15</v>
      </c>
      <c r="B7" s="113"/>
      <c r="C7" s="113"/>
      <c r="D7" s="5"/>
      <c r="E7" s="7"/>
      <c r="F7" s="1"/>
      <c r="G7" s="8"/>
      <c r="H7"/>
    </row>
    <row r="8" spans="1:11" ht="15" customHeight="1" x14ac:dyDescent="0.15">
      <c r="A8" s="87" t="s">
        <v>22</v>
      </c>
      <c r="B8" s="88"/>
      <c r="C8" s="88"/>
      <c r="D8" s="5" t="s">
        <v>21</v>
      </c>
      <c r="E8" s="9">
        <v>0.04</v>
      </c>
      <c r="F8" s="1">
        <f>Riferimenti!D5</f>
        <v>32.450000000000003</v>
      </c>
      <c r="G8" s="8">
        <f>(E8*F8)</f>
        <v>1.298</v>
      </c>
      <c r="H8"/>
      <c r="I8" s="25"/>
    </row>
    <row r="9" spans="1:11" ht="15" customHeight="1" x14ac:dyDescent="0.15">
      <c r="A9" s="87" t="s">
        <v>23</v>
      </c>
      <c r="B9" s="88"/>
      <c r="C9" s="88"/>
      <c r="D9" s="5" t="s">
        <v>21</v>
      </c>
      <c r="E9" s="9">
        <v>0.04</v>
      </c>
      <c r="F9" s="1">
        <f>Riferimenti!D4</f>
        <v>30.07</v>
      </c>
      <c r="G9" s="8">
        <f>(E9*F9)</f>
        <v>1.2028000000000001</v>
      </c>
      <c r="H9"/>
      <c r="I9" s="26"/>
    </row>
    <row r="10" spans="1:11" ht="15" customHeight="1" x14ac:dyDescent="0.15">
      <c r="A10" s="112" t="s">
        <v>40</v>
      </c>
      <c r="B10" s="113"/>
      <c r="C10" s="113"/>
      <c r="D10" s="5"/>
      <c r="E10" s="7"/>
      <c r="F10" s="1"/>
      <c r="G10" s="8"/>
      <c r="H10"/>
    </row>
    <row r="11" spans="1:11" ht="15" customHeight="1" x14ac:dyDescent="0.15">
      <c r="A11" s="87" t="s">
        <v>22</v>
      </c>
      <c r="B11" s="88"/>
      <c r="C11" s="88"/>
      <c r="D11" s="5" t="s">
        <v>21</v>
      </c>
      <c r="E11" s="9">
        <v>0.17</v>
      </c>
      <c r="F11" s="1">
        <f>Riferimenti!D5</f>
        <v>32.450000000000003</v>
      </c>
      <c r="G11" s="8">
        <f>(E11*F11)</f>
        <v>5.5165000000000006</v>
      </c>
      <c r="H11"/>
    </row>
    <row r="12" spans="1:11" ht="15" customHeight="1" x14ac:dyDescent="0.15">
      <c r="A12" s="87" t="s">
        <v>23</v>
      </c>
      <c r="B12" s="88"/>
      <c r="C12" s="88"/>
      <c r="D12" s="5" t="s">
        <v>21</v>
      </c>
      <c r="E12" s="9">
        <v>0.17</v>
      </c>
      <c r="F12" s="1">
        <f>Riferimenti!D4</f>
        <v>30.07</v>
      </c>
      <c r="G12" s="8">
        <f>(E12*F12)</f>
        <v>5.1119000000000003</v>
      </c>
    </row>
    <row r="13" spans="1:11" ht="15" customHeight="1" x14ac:dyDescent="0.15">
      <c r="A13" s="63"/>
      <c r="B13" s="64"/>
      <c r="C13" s="64"/>
      <c r="D13" s="5"/>
      <c r="E13" s="9"/>
      <c r="F13" s="1"/>
      <c r="G13" s="8"/>
    </row>
    <row r="14" spans="1:11" ht="15" customHeight="1" x14ac:dyDescent="0.15">
      <c r="A14" s="89"/>
      <c r="B14" s="90"/>
      <c r="C14" s="90"/>
      <c r="D14" s="5"/>
      <c r="E14" s="9"/>
      <c r="F14" s="10" t="s">
        <v>5</v>
      </c>
      <c r="G14" s="11">
        <f>SUM(G8:G12)</f>
        <v>13.129200000000001</v>
      </c>
    </row>
    <row r="15" spans="1:11" ht="15" customHeight="1" x14ac:dyDescent="0.15">
      <c r="A15" s="89" t="s">
        <v>11</v>
      </c>
      <c r="B15" s="90"/>
      <c r="C15" s="90"/>
      <c r="D15" s="4"/>
      <c r="E15" s="12"/>
      <c r="F15" s="4"/>
      <c r="G15" s="13"/>
    </row>
    <row r="16" spans="1:11" ht="15" customHeight="1" x14ac:dyDescent="0.15">
      <c r="A16" s="91" t="s">
        <v>41</v>
      </c>
      <c r="B16" s="92"/>
      <c r="C16" s="92"/>
      <c r="D16" s="5" t="s">
        <v>20</v>
      </c>
      <c r="E16" s="9">
        <v>2</v>
      </c>
      <c r="F16" s="1">
        <f>Riferimenti!D16</f>
        <v>9.0500000000000007</v>
      </c>
      <c r="G16" s="8">
        <f xml:space="preserve"> F16*E16</f>
        <v>18.100000000000001</v>
      </c>
    </row>
    <row r="17" spans="1:9" ht="15" customHeight="1" x14ac:dyDescent="0.15">
      <c r="A17" s="65" t="s">
        <v>46</v>
      </c>
      <c r="B17" s="66"/>
      <c r="C17" s="66"/>
      <c r="D17" s="5" t="s">
        <v>42</v>
      </c>
      <c r="E17" s="9">
        <v>0.17</v>
      </c>
      <c r="F17" s="1">
        <f>Riferimenti!G17</f>
        <v>18.850000000000001</v>
      </c>
      <c r="G17" s="8">
        <f xml:space="preserve"> F17*E17</f>
        <v>3.2045000000000003</v>
      </c>
    </row>
    <row r="18" spans="1:9" ht="15" customHeight="1" x14ac:dyDescent="0.15">
      <c r="A18" s="91"/>
      <c r="B18" s="92"/>
      <c r="C18" s="92"/>
      <c r="D18" s="5"/>
      <c r="E18" s="9"/>
      <c r="F18" s="1"/>
      <c r="G18" s="8"/>
    </row>
    <row r="19" spans="1:9" ht="15" customHeight="1" x14ac:dyDescent="0.15">
      <c r="A19" s="93"/>
      <c r="B19" s="94"/>
      <c r="C19" s="94"/>
      <c r="D19" s="34"/>
      <c r="E19" s="34"/>
      <c r="F19" s="10" t="s">
        <v>6</v>
      </c>
      <c r="G19" s="11">
        <f>SUM(G16:G18)</f>
        <v>21.304500000000001</v>
      </c>
    </row>
    <row r="20" spans="1:9" ht="15" customHeight="1" x14ac:dyDescent="0.15">
      <c r="A20" s="89" t="s">
        <v>12</v>
      </c>
      <c r="B20" s="90"/>
      <c r="C20" s="90"/>
      <c r="D20" s="4"/>
      <c r="E20" s="9"/>
      <c r="F20" s="4"/>
      <c r="G20" s="13"/>
    </row>
    <row r="21" spans="1:9" ht="15" customHeight="1" x14ac:dyDescent="0.15">
      <c r="A21" s="91" t="str">
        <f>Riferimenti!C6</f>
        <v>TRASPORTO MATERIALI DI CONSUMO (A45001-a)</v>
      </c>
      <c r="B21" s="92"/>
      <c r="C21" s="92"/>
      <c r="D21" s="5" t="s">
        <v>20</v>
      </c>
      <c r="E21" s="9">
        <v>2.15</v>
      </c>
      <c r="F21" s="14">
        <f>Riferimenti!D6</f>
        <v>1.7999999999999999E-2</v>
      </c>
      <c r="G21" s="8">
        <f xml:space="preserve"> F21*E21</f>
        <v>3.8699999999999998E-2</v>
      </c>
    </row>
    <row r="22" spans="1:9" ht="15" customHeight="1" x14ac:dyDescent="0.15">
      <c r="A22" s="65"/>
      <c r="B22" s="66"/>
      <c r="C22" s="66"/>
      <c r="D22" s="5"/>
      <c r="E22" s="9"/>
      <c r="F22" s="14"/>
      <c r="G22" s="8"/>
    </row>
    <row r="23" spans="1:9" ht="15" customHeight="1" x14ac:dyDescent="0.15">
      <c r="A23" s="85"/>
      <c r="B23" s="86"/>
      <c r="C23" s="86"/>
      <c r="D23" s="4"/>
      <c r="E23" s="4"/>
      <c r="F23" s="10" t="s">
        <v>7</v>
      </c>
      <c r="G23" s="11">
        <f>SUM(G21:G21)</f>
        <v>3.8699999999999998E-2</v>
      </c>
    </row>
    <row r="24" spans="1:9" ht="15" customHeight="1" x14ac:dyDescent="0.15">
      <c r="A24" s="77"/>
      <c r="B24" s="78"/>
      <c r="C24" s="78"/>
      <c r="D24" s="34"/>
      <c r="E24" s="34"/>
      <c r="F24" s="34"/>
      <c r="G24" s="15"/>
    </row>
    <row r="25" spans="1:9" ht="15" customHeight="1" x14ac:dyDescent="0.15">
      <c r="A25" s="77"/>
      <c r="B25" s="78"/>
      <c r="C25" s="78"/>
      <c r="D25" s="34"/>
      <c r="E25" s="34"/>
      <c r="F25" s="16" t="s">
        <v>3</v>
      </c>
      <c r="G25" s="8">
        <f>G14+G19+G23</f>
        <v>34.4724</v>
      </c>
    </row>
    <row r="26" spans="1:9" ht="15" customHeight="1" x14ac:dyDescent="0.15">
      <c r="A26" s="85"/>
      <c r="B26" s="86"/>
      <c r="C26" s="86"/>
      <c r="D26" s="4"/>
      <c r="E26" s="4"/>
      <c r="F26" s="16" t="s">
        <v>85</v>
      </c>
      <c r="G26" s="8">
        <f>G25*0.17</f>
        <v>5.8603080000000007</v>
      </c>
      <c r="I26" s="3"/>
    </row>
    <row r="27" spans="1:9" ht="15" customHeight="1" x14ac:dyDescent="0.15">
      <c r="A27" s="77"/>
      <c r="B27" s="78"/>
      <c r="C27" s="78"/>
      <c r="D27" s="34"/>
      <c r="E27" s="34"/>
      <c r="F27" s="16" t="s">
        <v>9</v>
      </c>
      <c r="G27" s="8">
        <f>(G25+G26)*0.1</f>
        <v>4.0332708000000004</v>
      </c>
      <c r="I27" s="3"/>
    </row>
    <row r="28" spans="1:9" ht="15" customHeight="1" thickBot="1" x14ac:dyDescent="0.2">
      <c r="A28" s="79" t="s">
        <v>105</v>
      </c>
      <c r="B28" s="80"/>
      <c r="C28" s="80"/>
      <c r="D28" s="80"/>
      <c r="E28" s="80"/>
      <c r="F28" s="80"/>
      <c r="G28" s="81"/>
      <c r="I28" s="3"/>
    </row>
    <row r="29" spans="1:9" ht="33" customHeight="1" thickBot="1" x14ac:dyDescent="0.2">
      <c r="A29" s="82"/>
      <c r="B29" s="83"/>
      <c r="C29" s="83"/>
      <c r="D29" s="84" t="s">
        <v>8</v>
      </c>
      <c r="E29" s="84"/>
      <c r="F29" s="84"/>
      <c r="G29" s="17">
        <f>G25+G26+G27</f>
        <v>44.365978800000008</v>
      </c>
    </row>
    <row r="30" spans="1:9" ht="14" x14ac:dyDescent="0.15">
      <c r="A30" s="73" t="s">
        <v>88</v>
      </c>
      <c r="B30" s="74"/>
      <c r="C30" s="74"/>
      <c r="D30" s="27"/>
      <c r="E30" s="28"/>
      <c r="F30" s="27"/>
      <c r="G30" s="29"/>
    </row>
    <row r="31" spans="1:9" ht="15" customHeight="1" thickBot="1" x14ac:dyDescent="0.2">
      <c r="A31" s="75" t="s">
        <v>95</v>
      </c>
      <c r="B31" s="76"/>
      <c r="C31" s="76"/>
      <c r="D31" s="30"/>
      <c r="E31" s="31"/>
      <c r="F31" s="32" t="s">
        <v>29</v>
      </c>
      <c r="G31" s="33">
        <f>+Riferimenti!M24</f>
        <v>5.7907500000000001</v>
      </c>
    </row>
    <row r="32" spans="1:9" ht="14" x14ac:dyDescent="0.15">
      <c r="A32" s="73" t="s">
        <v>30</v>
      </c>
      <c r="B32" s="74"/>
      <c r="C32" s="74"/>
      <c r="D32" s="27"/>
      <c r="E32" s="28"/>
      <c r="F32" s="27"/>
      <c r="G32" s="29"/>
    </row>
    <row r="33" spans="1:7" ht="15" thickBot="1" x14ac:dyDescent="0.2">
      <c r="A33" s="75" t="s">
        <v>94</v>
      </c>
      <c r="B33" s="76"/>
      <c r="C33" s="76"/>
      <c r="D33" s="30"/>
      <c r="E33" s="31"/>
      <c r="F33" s="32" t="s">
        <v>29</v>
      </c>
      <c r="G33" s="33">
        <f>Riferimenti!M19</f>
        <v>8.5163057500000008</v>
      </c>
    </row>
    <row r="34" spans="1:7" ht="14" x14ac:dyDescent="0.15">
      <c r="A34" s="73" t="s">
        <v>43</v>
      </c>
      <c r="B34" s="74"/>
      <c r="C34" s="74"/>
      <c r="D34" s="27"/>
      <c r="E34" s="28"/>
      <c r="F34" s="27"/>
      <c r="G34" s="29"/>
    </row>
    <row r="35" spans="1:7" ht="15" thickBot="1" x14ac:dyDescent="0.2">
      <c r="A35" s="75" t="s">
        <v>94</v>
      </c>
      <c r="B35" s="76"/>
      <c r="C35" s="76"/>
      <c r="D35" s="30"/>
      <c r="E35" s="31"/>
      <c r="F35" s="32" t="s">
        <v>29</v>
      </c>
      <c r="G35" s="33">
        <f>Riferimenti!M18</f>
        <v>8.5446870000000015</v>
      </c>
    </row>
  </sheetData>
  <mergeCells count="34">
    <mergeCell ref="A11:C11"/>
    <mergeCell ref="A1:A3"/>
    <mergeCell ref="B1:G1"/>
    <mergeCell ref="B2:G2"/>
    <mergeCell ref="B3:G3"/>
    <mergeCell ref="A4:G4"/>
    <mergeCell ref="A5:C5"/>
    <mergeCell ref="A6:C6"/>
    <mergeCell ref="A7:C7"/>
    <mergeCell ref="A8:C8"/>
    <mergeCell ref="A9:C9"/>
    <mergeCell ref="A10:C10"/>
    <mergeCell ref="A26:C26"/>
    <mergeCell ref="A12:C12"/>
    <mergeCell ref="A14:C14"/>
    <mergeCell ref="A15:C15"/>
    <mergeCell ref="A16:C16"/>
    <mergeCell ref="A18:C18"/>
    <mergeCell ref="A19:C19"/>
    <mergeCell ref="A20:C20"/>
    <mergeCell ref="A21:C21"/>
    <mergeCell ref="A23:C23"/>
    <mergeCell ref="A24:C24"/>
    <mergeCell ref="A25:C25"/>
    <mergeCell ref="A32:C32"/>
    <mergeCell ref="A33:C33"/>
    <mergeCell ref="A34:C34"/>
    <mergeCell ref="A35:C35"/>
    <mergeCell ref="A27:C27"/>
    <mergeCell ref="A28:G28"/>
    <mergeCell ref="A29:C29"/>
    <mergeCell ref="D29:F29"/>
    <mergeCell ref="A30:C30"/>
    <mergeCell ref="A31:C31"/>
  </mergeCells>
  <printOptions gridLines="1"/>
  <pageMargins left="0.51181102362204722" right="0.51181102362204722" top="0.39370078740157483" bottom="0.39370078740157483" header="0.31496062992125984" footer="0.31496062992125984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2"/>
  <dimension ref="B1:P26"/>
  <sheetViews>
    <sheetView zoomScale="85" zoomScaleNormal="85" workbookViewId="0">
      <selection activeCell="A12" sqref="A12"/>
    </sheetView>
  </sheetViews>
  <sheetFormatPr baseColWidth="10" defaultColWidth="8.83203125" defaultRowHeight="13" outlineLevelCol="1" x14ac:dyDescent="0.15"/>
  <cols>
    <col min="2" max="2" width="17.6640625" customWidth="1"/>
    <col min="3" max="3" width="45.5" bestFit="1" customWidth="1"/>
    <col min="4" max="5" width="17.83203125" customWidth="1"/>
    <col min="6" max="6" width="20.6640625" customWidth="1"/>
    <col min="7" max="7" width="10" bestFit="1" customWidth="1"/>
    <col min="8" max="8" width="15.1640625" bestFit="1" customWidth="1"/>
    <col min="9" max="9" width="23" customWidth="1"/>
    <col min="10" max="10" width="23" customWidth="1" outlineLevel="1"/>
    <col min="11" max="11" width="25.6640625" customWidth="1" outlineLevel="1"/>
    <col min="12" max="12" width="27.1640625" customWidth="1" outlineLevel="1"/>
    <col min="13" max="13" width="27.1640625" customWidth="1"/>
  </cols>
  <sheetData>
    <row r="1" spans="2:16" x14ac:dyDescent="0.15">
      <c r="B1" s="24"/>
      <c r="D1" s="18"/>
      <c r="E1" s="18"/>
      <c r="F1" s="19"/>
      <c r="G1" s="23"/>
      <c r="N1" s="19"/>
    </row>
    <row r="2" spans="2:16" x14ac:dyDescent="0.15">
      <c r="B2" s="24"/>
      <c r="C2" s="22"/>
      <c r="D2" s="21"/>
      <c r="E2" s="21"/>
      <c r="F2" s="19"/>
      <c r="G2" s="23"/>
      <c r="N2" s="19"/>
    </row>
    <row r="3" spans="2:16" ht="14" x14ac:dyDescent="0.15">
      <c r="C3" s="61" t="s">
        <v>104</v>
      </c>
      <c r="D3" s="38"/>
      <c r="E3" s="19"/>
      <c r="F3" s="19"/>
      <c r="G3" s="36"/>
      <c r="H3" s="34"/>
      <c r="I3" s="34"/>
      <c r="J3" s="34"/>
      <c r="K3" s="34"/>
      <c r="L3" s="34"/>
      <c r="N3" s="19"/>
    </row>
    <row r="4" spans="2:16" ht="14" x14ac:dyDescent="0.15">
      <c r="B4" s="38"/>
      <c r="C4" s="39" t="s">
        <v>16</v>
      </c>
      <c r="D4" s="57">
        <v>30.07</v>
      </c>
      <c r="E4" s="51"/>
      <c r="F4" s="35"/>
      <c r="G4" s="36"/>
      <c r="H4" s="34"/>
      <c r="I4" s="34"/>
      <c r="J4" s="34"/>
      <c r="K4" s="34"/>
      <c r="L4" s="34"/>
      <c r="N4" s="19"/>
    </row>
    <row r="5" spans="2:16" x14ac:dyDescent="0.15">
      <c r="B5" s="38"/>
      <c r="C5" s="38" t="s">
        <v>13</v>
      </c>
      <c r="D5" s="57">
        <v>32.450000000000003</v>
      </c>
      <c r="E5" s="51"/>
      <c r="F5" s="35"/>
      <c r="G5" s="36"/>
      <c r="N5" s="19"/>
    </row>
    <row r="6" spans="2:16" x14ac:dyDescent="0.15">
      <c r="B6" s="38"/>
      <c r="C6" s="39" t="s">
        <v>14</v>
      </c>
      <c r="D6" s="62">
        <v>1.7999999999999999E-2</v>
      </c>
      <c r="E6" s="51"/>
      <c r="F6" s="19"/>
      <c r="G6" s="36"/>
      <c r="N6" s="19"/>
    </row>
    <row r="7" spans="2:16" x14ac:dyDescent="0.15">
      <c r="F7" s="37"/>
    </row>
    <row r="8" spans="2:16" x14ac:dyDescent="0.15">
      <c r="D8" s="116" t="s">
        <v>103</v>
      </c>
      <c r="E8" s="116"/>
      <c r="F8" s="116"/>
      <c r="G8" s="116"/>
      <c r="H8" s="37"/>
      <c r="I8" s="37"/>
      <c r="J8" s="37"/>
      <c r="K8" s="37"/>
      <c r="L8" s="37"/>
    </row>
    <row r="9" spans="2:16" x14ac:dyDescent="0.15">
      <c r="B9" s="41" t="s">
        <v>17</v>
      </c>
      <c r="C9" s="41" t="s">
        <v>18</v>
      </c>
      <c r="D9" s="58" t="s">
        <v>51</v>
      </c>
      <c r="E9" s="58" t="s">
        <v>76</v>
      </c>
      <c r="F9" s="58" t="s">
        <v>52</v>
      </c>
      <c r="G9" s="58" t="s">
        <v>60</v>
      </c>
      <c r="H9" s="39" t="s">
        <v>70</v>
      </c>
      <c r="I9" s="39" t="s">
        <v>77</v>
      </c>
      <c r="J9" s="39" t="s">
        <v>78</v>
      </c>
      <c r="K9" s="39" t="s">
        <v>79</v>
      </c>
      <c r="L9" s="39" t="s">
        <v>80</v>
      </c>
      <c r="M9" s="46" t="s">
        <v>68</v>
      </c>
    </row>
    <row r="10" spans="2:16" x14ac:dyDescent="0.15">
      <c r="B10" s="42" t="s">
        <v>49</v>
      </c>
      <c r="C10" s="39" t="s">
        <v>47</v>
      </c>
      <c r="D10" s="59">
        <v>7.64</v>
      </c>
      <c r="E10" s="40"/>
      <c r="F10" s="38"/>
      <c r="G10" s="38"/>
      <c r="H10" s="38">
        <v>2</v>
      </c>
      <c r="I10" s="38">
        <v>0.13</v>
      </c>
      <c r="J10" s="52">
        <f>H10*D10</f>
        <v>15.28</v>
      </c>
      <c r="K10" s="52">
        <f>(AVERAGE(D4:D5))*I10</f>
        <v>4.0638000000000005</v>
      </c>
      <c r="L10" s="52">
        <f>(H10*D6)</f>
        <v>3.5999999999999997E-2</v>
      </c>
      <c r="M10" s="47">
        <f>(D10*H10)+((AVERAGE(D4:D5))*I10)+(H10*D6)+(((D10*H10)+((AVERAGE(D4:D5))*I10)+(H10*D6))*0.15)+(((D10*H10)+((AVERAGE(D4:D5))*I10)+(H10*D6)+(((D10*H10)+((AVERAGE(D4:D5))*I10))*0.15))*0.1)</f>
        <v>24.514907000000004</v>
      </c>
      <c r="N10" s="53">
        <f>SUM(J10:L10)+(SUM(J10:L10)*0.15)+((SUM(J10:L10)+(SUM(J10:L10)*0.15))*0.1)</f>
        <v>24.515447000000005</v>
      </c>
      <c r="O10" s="56"/>
    </row>
    <row r="11" spans="2:16" x14ac:dyDescent="0.15">
      <c r="B11" s="42" t="s">
        <v>50</v>
      </c>
      <c r="C11" s="39" t="s">
        <v>48</v>
      </c>
      <c r="D11" s="40">
        <f>F11/H11</f>
        <v>24.2</v>
      </c>
      <c r="E11" s="40"/>
      <c r="F11" s="59">
        <v>2.42</v>
      </c>
      <c r="G11" s="38"/>
      <c r="H11" s="38">
        <v>0.1</v>
      </c>
      <c r="I11" s="38">
        <v>2.5000000000000001E-2</v>
      </c>
      <c r="J11" s="52">
        <f>F11</f>
        <v>2.42</v>
      </c>
      <c r="K11" s="52">
        <f>(AVERAGE(D4:D5))*I11</f>
        <v>0.78150000000000008</v>
      </c>
      <c r="L11" s="52">
        <f>(H11*D6)</f>
        <v>1.8E-3</v>
      </c>
      <c r="M11" s="47">
        <f>(F11)+((AVERAGE(D4:D5))*I11)+(H11*D6)+(((F11)+((AVERAGE(D4:D5))*I11)+(H11*D6))*0.15)+(((F11)+((AVERAGE(D4:D5))*I11)+(H11*D6)+(((F11)+((AVERAGE(D4:D5))*I11))*0.15))*0.1)</f>
        <v>4.0521475000000002</v>
      </c>
      <c r="N11" s="53">
        <f>SUM(J11:L11)+(SUM(J11:L11)*0.15)+((SUM(J11:L11)+(SUM(J11:L11)*0.15))*0.1)</f>
        <v>4.0521744999999996</v>
      </c>
      <c r="O11" s="56"/>
      <c r="P11" t="s">
        <v>81</v>
      </c>
    </row>
    <row r="12" spans="2:16" x14ac:dyDescent="0.15">
      <c r="B12" s="42" t="s">
        <v>65</v>
      </c>
      <c r="C12" s="39" t="s">
        <v>64</v>
      </c>
      <c r="D12" s="59">
        <v>11.35</v>
      </c>
      <c r="E12" s="40"/>
      <c r="F12" s="38"/>
      <c r="G12" s="38"/>
      <c r="H12" s="38">
        <v>2</v>
      </c>
      <c r="I12" s="38">
        <v>0.13</v>
      </c>
      <c r="J12" s="52">
        <f>D12*H12</f>
        <v>22.7</v>
      </c>
      <c r="K12" s="52">
        <f>AVERAGE(D4:D5)*I12</f>
        <v>4.0638000000000005</v>
      </c>
      <c r="L12" s="52">
        <f>H12*D6</f>
        <v>3.5999999999999997E-2</v>
      </c>
      <c r="M12" s="47">
        <f>(D12*H12)+((AVERAGE(D4:D5))*I12)+(H12*D6)+(((D12*H12)+((AVERAGE(D4:D5))*I12)+(H12*D6))*0.15)+(((D12*H12)+((AVERAGE(D4:D5))*I12)+(H12*D6)+(((D12*H12)+((AVERAGE(D4:D5))*I12))*0.15))*0.1)</f>
        <v>33.901206999999999</v>
      </c>
      <c r="N12" s="53">
        <f t="shared" ref="N12:N13" si="0">SUM(J12:L12)+(SUM(J12:L12)*0.15)+((SUM(J12:L12)+(SUM(J12:L12)*0.15))*0.1)</f>
        <v>33.901747</v>
      </c>
      <c r="O12" s="56"/>
      <c r="P12" s="55">
        <f>M13-M12</f>
        <v>2.2264000000000053</v>
      </c>
    </row>
    <row r="13" spans="2:16" x14ac:dyDescent="0.15">
      <c r="B13" s="42" t="s">
        <v>66</v>
      </c>
      <c r="C13" s="39" t="s">
        <v>63</v>
      </c>
      <c r="D13" s="59">
        <v>12.23</v>
      </c>
      <c r="E13" s="40"/>
      <c r="F13" s="38"/>
      <c r="G13" s="38"/>
      <c r="H13" s="38">
        <v>2</v>
      </c>
      <c r="I13" s="38">
        <v>0.13</v>
      </c>
      <c r="J13" s="52">
        <f>D13*H13</f>
        <v>24.46</v>
      </c>
      <c r="K13" s="52">
        <f>(AVERAGE(D4:D5))*I13</f>
        <v>4.0638000000000005</v>
      </c>
      <c r="L13" s="52">
        <f>H13*D6</f>
        <v>3.5999999999999997E-2</v>
      </c>
      <c r="M13" s="47">
        <f>(D13*H13)+((AVERAGE(D4:D5))*I13)+(H13*D6)+(((D13*H13)+((AVERAGE(D4:D5))*I13)+(H13*D6))*0.15)+(((D13*H13)+((AVERAGE(D4:D5))*I13)+(H13*D6)+(((D13*H13)+((AVERAGE(D4:D5))*I13))*0.15))*0.1)</f>
        <v>36.127607000000005</v>
      </c>
      <c r="N13" s="53">
        <f t="shared" si="0"/>
        <v>36.128147000000006</v>
      </c>
      <c r="O13" s="56"/>
      <c r="P13" s="53"/>
    </row>
    <row r="14" spans="2:16" x14ac:dyDescent="0.15">
      <c r="B14" s="43" t="s">
        <v>58</v>
      </c>
      <c r="C14" s="39" t="s">
        <v>54</v>
      </c>
      <c r="D14" s="59">
        <v>8.3800000000000008</v>
      </c>
      <c r="E14" s="40"/>
      <c r="F14" s="38"/>
      <c r="G14" s="38"/>
      <c r="H14" s="38"/>
      <c r="I14" s="38"/>
      <c r="J14" s="38"/>
      <c r="K14" s="38"/>
      <c r="L14" s="38"/>
      <c r="M14" s="38"/>
      <c r="N14" s="53"/>
      <c r="O14" s="56"/>
    </row>
    <row r="15" spans="2:16" x14ac:dyDescent="0.15">
      <c r="B15" s="43"/>
      <c r="C15" s="39" t="s">
        <v>82</v>
      </c>
      <c r="D15" s="40">
        <f>D14/2</f>
        <v>4.1900000000000004</v>
      </c>
      <c r="E15" s="40"/>
      <c r="F15" s="38"/>
      <c r="G15" s="38"/>
      <c r="H15" s="38">
        <v>0.3</v>
      </c>
      <c r="I15" s="38">
        <v>0.1</v>
      </c>
      <c r="J15" s="52">
        <f>D15*H15</f>
        <v>1.2570000000000001</v>
      </c>
      <c r="K15" s="52">
        <f>(AVERAGE(D4:D5))*I15</f>
        <v>3.1260000000000003</v>
      </c>
      <c r="L15" s="52">
        <f>H15*D6</f>
        <v>5.3999999999999994E-3</v>
      </c>
      <c r="M15" s="47">
        <f>(D15*H15)+((AVERAGE(D4:D5))*I15)+(H15*D6)+(((D15*H15)+((AVERAGE(D4:D5))*I15)+(H15*D6))*0.15)+(((D15*H15)+((AVERAGE(D4:D5))*I15)+(H15*D6)+(((D15*H15)+((AVERAGE(D4:D5))*I15))*0.15))*0.1)</f>
        <v>5.5512450000000015</v>
      </c>
      <c r="N15" s="53">
        <f t="shared" ref="N15" si="1">SUM(J15:L15)+(SUM(J15:L15)*0.15)+((SUM(J15:L15)+(SUM(J15:L15)*0.15))*0.1)</f>
        <v>5.5513260000000013</v>
      </c>
      <c r="O15" s="56"/>
    </row>
    <row r="16" spans="2:16" x14ac:dyDescent="0.15">
      <c r="B16" s="43" t="s">
        <v>57</v>
      </c>
      <c r="C16" s="39" t="s">
        <v>55</v>
      </c>
      <c r="D16" s="59">
        <v>9.0500000000000007</v>
      </c>
      <c r="E16" s="40"/>
      <c r="F16" s="38"/>
      <c r="G16" s="38"/>
      <c r="H16" s="38"/>
      <c r="I16" s="38"/>
      <c r="J16" s="38"/>
      <c r="K16" s="38"/>
      <c r="L16" s="38"/>
      <c r="M16" s="38"/>
      <c r="N16" s="53"/>
      <c r="O16" s="56"/>
    </row>
    <row r="17" spans="2:16" x14ac:dyDescent="0.15">
      <c r="B17" s="43" t="s">
        <v>59</v>
      </c>
      <c r="C17" s="39" t="s">
        <v>56</v>
      </c>
      <c r="D17" s="38"/>
      <c r="E17" s="38"/>
      <c r="F17" s="38"/>
      <c r="G17" s="59">
        <v>18.850000000000001</v>
      </c>
      <c r="H17" s="38"/>
      <c r="I17" s="38"/>
      <c r="J17" s="38"/>
      <c r="K17" s="38"/>
      <c r="L17" s="38"/>
      <c r="M17" s="38"/>
      <c r="N17" s="53"/>
      <c r="O17" s="56"/>
    </row>
    <row r="18" spans="2:16" x14ac:dyDescent="0.15">
      <c r="B18" s="43" t="s">
        <v>62</v>
      </c>
      <c r="C18" s="39" t="s">
        <v>61</v>
      </c>
      <c r="D18" s="59">
        <v>8.49</v>
      </c>
      <c r="E18" s="40"/>
      <c r="F18" s="38"/>
      <c r="G18" s="38"/>
      <c r="H18" s="38">
        <v>0.5</v>
      </c>
      <c r="I18" s="38">
        <v>0.08</v>
      </c>
      <c r="J18" s="52">
        <f t="shared" ref="J18:J23" si="2">D18*H18</f>
        <v>4.2450000000000001</v>
      </c>
      <c r="K18" s="52">
        <f>(AVERAGE(D4:D5))*I18</f>
        <v>2.5008000000000004</v>
      </c>
      <c r="L18" s="52">
        <f>H18*D6</f>
        <v>8.9999999999999993E-3</v>
      </c>
      <c r="M18" s="52">
        <f>(D18*H18)+((AVERAGE(D4:D5))*I18)+(H18*D6)+(((D18*H18)+((AVERAGE(D4:D5))*I18)+(H18*D6))*0.15)+(((D18*H18)+((AVERAGE(D4:D5))*I18)+(H18*D6)+(((D18*H18)+((AVERAGE(D4:D5))*I18))*0.15))*0.1)</f>
        <v>8.5446870000000015</v>
      </c>
      <c r="N18" s="53">
        <f>SUM(J18:L18)+(SUM(J18:L18)*0.15)+((SUM(J18:L18)+(SUM(J18:L18)*0.15))*0.1)</f>
        <v>8.5448220000000017</v>
      </c>
      <c r="O18" s="56"/>
    </row>
    <row r="19" spans="2:16" x14ac:dyDescent="0.15">
      <c r="B19" s="42" t="s">
        <v>67</v>
      </c>
      <c r="C19" s="39" t="s">
        <v>71</v>
      </c>
      <c r="D19" s="59">
        <v>19</v>
      </c>
      <c r="E19" s="40"/>
      <c r="F19" s="38"/>
      <c r="G19" s="38"/>
      <c r="H19" s="38">
        <f>AVERAGE(0.178,0.267)</f>
        <v>0.2225</v>
      </c>
      <c r="I19" s="38">
        <v>0.08</v>
      </c>
      <c r="J19" s="52">
        <f t="shared" si="2"/>
        <v>4.2275</v>
      </c>
      <c r="K19" s="52">
        <f>(AVERAGE(D4:D5))*I19</f>
        <v>2.5008000000000004</v>
      </c>
      <c r="L19" s="52">
        <f>H19*D6</f>
        <v>4.0049999999999999E-3</v>
      </c>
      <c r="M19" s="52">
        <f>(D19*H19)+((AVERAGE(D4:D5))*I19)+(H19*D6)+(((D19*H19)+((AVERAGE(D4:D5))*I19)+(H19*D6))*0.15)+(((D19*H19)+((AVERAGE(D4:D5))*I19)+(H19*D6)+(((D19*H19)+((AVERAGE(D4:D5))*I19))*0.15))*0.1)</f>
        <v>8.5163057500000008</v>
      </c>
      <c r="N19" s="53">
        <f t="shared" ref="N19:N21" si="3">SUM(J19:L19)+(SUM(J19:L19)*0.15)+((SUM(J19:L19)+(SUM(J19:L19)*0.15))*0.1)</f>
        <v>8.5163658250000012</v>
      </c>
      <c r="O19" s="56"/>
    </row>
    <row r="20" spans="2:16" x14ac:dyDescent="0.15">
      <c r="B20" s="42"/>
      <c r="C20" s="39" t="s">
        <v>72</v>
      </c>
      <c r="D20" s="59">
        <v>19</v>
      </c>
      <c r="E20" s="40"/>
      <c r="F20" s="38"/>
      <c r="G20" s="38"/>
      <c r="H20" s="38">
        <f>AVERAGE(0.0445,0.089)</f>
        <v>6.6750000000000004E-2</v>
      </c>
      <c r="I20" s="38">
        <v>0.08</v>
      </c>
      <c r="J20" s="52">
        <f t="shared" si="2"/>
        <v>1.2682500000000001</v>
      </c>
      <c r="K20" s="52">
        <f>(AVERAGE(D4:D5))*I20</f>
        <v>2.5008000000000004</v>
      </c>
      <c r="L20" s="52">
        <f>H20*D6</f>
        <v>1.2014999999999999E-3</v>
      </c>
      <c r="M20" s="52">
        <f>(D20*H20)+((AVERAGE(D4:D5))*I20)+(H20*D6)+(((D20*H20)+((AVERAGE(D4:D5))*I20)+(H20*D6))*0.15)+(((D20*H20)+((AVERAGE(D4:D5))*I20)+(H20*D6)+(((D20*H20)+((AVERAGE(D4:D5))*I20))*0.15))*0.1)</f>
        <v>4.7693501250000008</v>
      </c>
      <c r="N20" s="53">
        <f t="shared" si="3"/>
        <v>4.7693681475000007</v>
      </c>
      <c r="O20" s="56"/>
      <c r="P20" s="53"/>
    </row>
    <row r="21" spans="2:16" x14ac:dyDescent="0.15">
      <c r="B21" s="43"/>
      <c r="C21" s="39" t="s">
        <v>69</v>
      </c>
      <c r="D21" s="40">
        <f>D10/2</f>
        <v>3.82</v>
      </c>
      <c r="E21" s="40"/>
      <c r="F21" s="38"/>
      <c r="G21" s="38"/>
      <c r="H21" s="38">
        <v>0.3</v>
      </c>
      <c r="I21" s="38">
        <v>0.1</v>
      </c>
      <c r="J21" s="52">
        <f t="shared" si="2"/>
        <v>1.1459999999999999</v>
      </c>
      <c r="K21" s="52">
        <f>AVERAGE(D4:D5)*I21</f>
        <v>3.1260000000000003</v>
      </c>
      <c r="L21" s="52">
        <f>H21*D6</f>
        <v>5.3999999999999994E-3</v>
      </c>
      <c r="M21" s="52">
        <f>(D21*H21)+((AVERAGE(D4:D5))*I21)+(H21*D6)+(((D21*H21)+((AVERAGE(D4:D5))*I21)+(H21*D6))*0.15)+(((D21*H21)+((AVERAGE(D4:D5))*I21)+(H21*D6)+(((D21*H21)+((AVERAGE(D4:D5))*I21))*0.15))*0.1)</f>
        <v>5.4108299999999998</v>
      </c>
      <c r="N21" s="53">
        <f t="shared" si="3"/>
        <v>5.4109110000000005</v>
      </c>
      <c r="O21" s="56"/>
    </row>
    <row r="22" spans="2:16" x14ac:dyDescent="0.15">
      <c r="B22" s="43"/>
      <c r="C22" s="39" t="s">
        <v>83</v>
      </c>
      <c r="D22" s="40">
        <f>(D12/2)+(D23/2)</f>
        <v>10.324425287356322</v>
      </c>
      <c r="E22" s="40"/>
      <c r="F22" s="38"/>
      <c r="G22" s="38"/>
      <c r="H22" s="38">
        <v>0.3</v>
      </c>
      <c r="I22" s="38">
        <v>0.1</v>
      </c>
      <c r="J22" s="52">
        <f t="shared" si="2"/>
        <v>3.0973275862068963</v>
      </c>
      <c r="K22" s="52">
        <f>AVERAGE(D4:D5)*I22</f>
        <v>3.1260000000000003</v>
      </c>
      <c r="L22" s="52">
        <f>H22*D6</f>
        <v>5.3999999999999994E-3</v>
      </c>
      <c r="M22" s="52">
        <f>(D22*H22)+((AVERAGE(D4:D5))*I22)+(H22*D6)+(((D22*H22)+((AVERAGE(D4:D5))*I22)+(H22*D6))*0.15)+(((D22*H22)+((AVERAGE(D4:D5))*I22)+(H22*D6)+(((D22*H22)+((AVERAGE(D4:D5))*I22))*0.15))*0.1)</f>
        <v>7.8792593965517241</v>
      </c>
      <c r="N22" s="53">
        <f>SUM(J22:L22)+(SUM(J22:L22)*0.15)+((SUM(J22:L22)+(SUM(J22:L22)*0.15))*0.1)</f>
        <v>7.8793403965517239</v>
      </c>
      <c r="O22" s="56"/>
    </row>
    <row r="23" spans="2:16" x14ac:dyDescent="0.15">
      <c r="B23" s="43" t="s">
        <v>74</v>
      </c>
      <c r="C23" s="39" t="s">
        <v>75</v>
      </c>
      <c r="D23" s="40">
        <f>E23/0.87</f>
        <v>9.2988505747126435</v>
      </c>
      <c r="E23" s="59">
        <v>8.09</v>
      </c>
      <c r="F23" s="38"/>
      <c r="G23" s="38"/>
      <c r="H23" s="38"/>
      <c r="I23" s="38"/>
      <c r="J23" s="52">
        <f t="shared" si="2"/>
        <v>0</v>
      </c>
      <c r="K23" s="52">
        <f>AVERAGE(D5:D6)*I23</f>
        <v>0</v>
      </c>
      <c r="L23" s="52">
        <f>H23*D7</f>
        <v>0</v>
      </c>
      <c r="M23" s="52">
        <f>(D23*H23)+((AVERAGE(D5:D6))*I23)+(H23*D7)+(((D23*H23)+((AVERAGE(D5:D6))*I23)+(H23*D7))*0.15)+(((D23*H23)+((AVERAGE(D5:D6))*I23)+(H23*D7)+(((D23*H23)+((AVERAGE(D5:D6))*I23))*0.15))*0.1)</f>
        <v>0</v>
      </c>
      <c r="N23" s="53"/>
      <c r="O23" s="56"/>
    </row>
    <row r="24" spans="2:16" x14ac:dyDescent="0.15">
      <c r="C24" s="67" t="s">
        <v>89</v>
      </c>
      <c r="D24" s="60">
        <v>9.66</v>
      </c>
      <c r="H24" s="38">
        <v>0.15</v>
      </c>
      <c r="I24" s="38">
        <v>0.1</v>
      </c>
      <c r="J24" s="52">
        <f>D24*H24</f>
        <v>1.4490000000000001</v>
      </c>
      <c r="K24" s="52">
        <f>AVERAGE(D6:D7)*I24</f>
        <v>1.8E-3</v>
      </c>
      <c r="L24" s="52">
        <f>H24*D6</f>
        <v>2.6999999999999997E-3</v>
      </c>
      <c r="M24" s="52">
        <f>(D24*H24)+((AVERAGE(D4:D5))*I24)+(H24*D6)+(((D24*H24)+((AVERAGE(D4:D5))*I24)+(H24*D6))*0.15)+(((D24*H24)+((AVERAGE(D4:D5))*I24)+(H24*D6)+(((D24*H24)+((AVERAGE(D4:D5))*I24))*0.15))*0.1)</f>
        <v>5.7907500000000001</v>
      </c>
      <c r="N24" s="53"/>
    </row>
    <row r="25" spans="2:16" x14ac:dyDescent="0.15">
      <c r="C25" s="67"/>
      <c r="N25" s="53"/>
    </row>
    <row r="26" spans="2:16" x14ac:dyDescent="0.15">
      <c r="N26" s="53"/>
    </row>
  </sheetData>
  <mergeCells count="1">
    <mergeCell ref="D8:G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BIOSCUD</vt:lpstr>
      <vt:lpstr>BIOSCUD ARTIC</vt:lpstr>
      <vt:lpstr>BIOSCUD BT</vt:lpstr>
      <vt:lpstr>BIOSCUD FIBER</vt:lpstr>
      <vt:lpstr>Riferimenti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KERAKOLL SPA</dc:creator>
  <cp:lastModifiedBy>Marcello Bolognesi</cp:lastModifiedBy>
  <cp:lastPrinted>2015-01-26T16:08:28Z</cp:lastPrinted>
  <dcterms:created xsi:type="dcterms:W3CDTF">2001-10-24T09:17:16Z</dcterms:created>
  <dcterms:modified xsi:type="dcterms:W3CDTF">2026-05-29T09:44:00Z</dcterms:modified>
</cp:coreProperties>
</file>